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FLUXO CAIXA" sheetId="6" r:id="rId1"/>
  </sheets>
  <calcPr calcId="125725"/>
</workbook>
</file>

<file path=xl/calcChain.xml><?xml version="1.0" encoding="utf-8"?>
<calcChain xmlns="http://schemas.openxmlformats.org/spreadsheetml/2006/main">
  <c r="E8" i="6"/>
  <c r="F8"/>
  <c r="G8"/>
  <c r="H8"/>
  <c r="I8"/>
  <c r="J8"/>
  <c r="K8"/>
  <c r="K7" s="1"/>
  <c r="K13" s="1"/>
  <c r="K34" s="1"/>
  <c r="K38" s="1"/>
  <c r="L8"/>
  <c r="M8"/>
  <c r="N8"/>
  <c r="O8"/>
  <c r="O7" s="1"/>
  <c r="O13" s="1"/>
  <c r="P8"/>
  <c r="Q8"/>
  <c r="R8"/>
  <c r="S8"/>
  <c r="T8"/>
  <c r="U8"/>
  <c r="U7" s="1"/>
  <c r="U13" s="1"/>
  <c r="U34" s="1"/>
  <c r="U38" s="1"/>
  <c r="U44" s="1"/>
  <c r="V8"/>
  <c r="W8"/>
  <c r="X8"/>
  <c r="Y8"/>
  <c r="Z8"/>
  <c r="AA8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D9"/>
  <c r="D8"/>
  <c r="E48"/>
  <c r="F48"/>
  <c r="G48"/>
  <c r="H48"/>
  <c r="I48"/>
  <c r="J48"/>
  <c r="K48"/>
  <c r="L48"/>
  <c r="M48"/>
  <c r="N48"/>
  <c r="W25"/>
  <c r="U25"/>
  <c r="S25"/>
  <c r="I25"/>
  <c r="F25"/>
  <c r="D25"/>
  <c r="AA15"/>
  <c r="Z15"/>
  <c r="V15"/>
  <c r="T15"/>
  <c r="S15"/>
  <c r="M15"/>
  <c r="L15"/>
  <c r="K15"/>
  <c r="J15"/>
  <c r="I15"/>
  <c r="G15"/>
  <c r="E15"/>
  <c r="U3"/>
  <c r="O3"/>
  <c r="N3"/>
  <c r="K3"/>
  <c r="K11" s="1"/>
  <c r="H3"/>
  <c r="G3"/>
  <c r="X61"/>
  <c r="X75" s="1"/>
  <c r="X77" s="1"/>
  <c r="Q61"/>
  <c r="Q67" s="1"/>
  <c r="Q69" s="1"/>
  <c r="H50"/>
  <c r="H61" s="1"/>
  <c r="AA48"/>
  <c r="Z48"/>
  <c r="Y48"/>
  <c r="X48"/>
  <c r="W48"/>
  <c r="V48"/>
  <c r="U48"/>
  <c r="T48"/>
  <c r="S48"/>
  <c r="R48"/>
  <c r="Q48"/>
  <c r="P48"/>
  <c r="O48"/>
  <c r="D48"/>
  <c r="AA25"/>
  <c r="Z25"/>
  <c r="Y25"/>
  <c r="X25"/>
  <c r="V25"/>
  <c r="T25"/>
  <c r="R25"/>
  <c r="Q25"/>
  <c r="P25"/>
  <c r="O25"/>
  <c r="N25"/>
  <c r="M25"/>
  <c r="L25"/>
  <c r="K25"/>
  <c r="J25"/>
  <c r="H25"/>
  <c r="G25"/>
  <c r="E25"/>
  <c r="C25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Y15"/>
  <c r="X15"/>
  <c r="W15"/>
  <c r="U15"/>
  <c r="R15"/>
  <c r="Q15"/>
  <c r="P15"/>
  <c r="O15"/>
  <c r="N15"/>
  <c r="H15"/>
  <c r="F15"/>
  <c r="D15"/>
  <c r="U11"/>
  <c r="O11"/>
  <c r="N11"/>
  <c r="H11"/>
  <c r="G11"/>
  <c r="N7"/>
  <c r="N13" s="1"/>
  <c r="N34" s="1"/>
  <c r="N38" s="1"/>
  <c r="G7"/>
  <c r="G13" s="1"/>
  <c r="G34" s="1"/>
  <c r="G38" s="1"/>
  <c r="H7"/>
  <c r="H13" s="1"/>
  <c r="H34" s="1"/>
  <c r="H38" s="1"/>
  <c r="AA3"/>
  <c r="Z3"/>
  <c r="Z11" s="1"/>
  <c r="Y3"/>
  <c r="Y11" s="1"/>
  <c r="X3"/>
  <c r="X11" s="1"/>
  <c r="W3"/>
  <c r="V3"/>
  <c r="T3"/>
  <c r="S3"/>
  <c r="S11" s="1"/>
  <c r="S7" s="1"/>
  <c r="R3"/>
  <c r="Q3"/>
  <c r="Q11" s="1"/>
  <c r="Q7" s="1"/>
  <c r="Q13" s="1"/>
  <c r="P3"/>
  <c r="M3"/>
  <c r="M11" s="1"/>
  <c r="L3"/>
  <c r="J3"/>
  <c r="J11" s="1"/>
  <c r="I3"/>
  <c r="F3"/>
  <c r="F11" s="1"/>
  <c r="E3"/>
  <c r="E11" s="1"/>
  <c r="D3"/>
  <c r="M7" l="1"/>
  <c r="M13" s="1"/>
  <c r="M34" s="1"/>
  <c r="M38" s="1"/>
  <c r="M44" s="1"/>
  <c r="X67"/>
  <c r="X69" s="1"/>
  <c r="K43"/>
  <c r="K44"/>
  <c r="O34"/>
  <c r="O38" s="1"/>
  <c r="O44" s="1"/>
  <c r="Q34"/>
  <c r="Q38" s="1"/>
  <c r="Q44" s="1"/>
  <c r="M43"/>
  <c r="H44"/>
  <c r="H43"/>
  <c r="Q43"/>
  <c r="G43"/>
  <c r="G44"/>
  <c r="L11"/>
  <c r="L7" s="1"/>
  <c r="L13" s="1"/>
  <c r="L34" s="1"/>
  <c r="L38" s="1"/>
  <c r="P11"/>
  <c r="P7" s="1"/>
  <c r="P13" s="1"/>
  <c r="P34" s="1"/>
  <c r="P38" s="1"/>
  <c r="R11"/>
  <c r="R7" s="1"/>
  <c r="R13" s="1"/>
  <c r="R34" s="1"/>
  <c r="R38" s="1"/>
  <c r="T11"/>
  <c r="T7" s="1"/>
  <c r="T13" s="1"/>
  <c r="T34" s="1"/>
  <c r="T38" s="1"/>
  <c r="C34"/>
  <c r="C38" s="1"/>
  <c r="C46" s="1"/>
  <c r="C50" s="1"/>
  <c r="C61" s="1"/>
  <c r="N44"/>
  <c r="H75"/>
  <c r="H77" s="1"/>
  <c r="H67"/>
  <c r="H69" s="1"/>
  <c r="I11"/>
  <c r="W11"/>
  <c r="AA11"/>
  <c r="AA7" s="1"/>
  <c r="S13"/>
  <c r="S34" s="1"/>
  <c r="S38" s="1"/>
  <c r="E7"/>
  <c r="E13" s="1"/>
  <c r="E34" s="1"/>
  <c r="E38" s="1"/>
  <c r="Y7"/>
  <c r="Y13" s="1"/>
  <c r="Y34" s="1"/>
  <c r="Y38" s="1"/>
  <c r="N43"/>
  <c r="Q75"/>
  <c r="Q77" s="1"/>
  <c r="F7"/>
  <c r="F13" s="1"/>
  <c r="F34" s="1"/>
  <c r="F38" s="1"/>
  <c r="J7"/>
  <c r="J13" s="1"/>
  <c r="J34" s="1"/>
  <c r="J38" s="1"/>
  <c r="J43" s="1"/>
  <c r="X7"/>
  <c r="X13" s="1"/>
  <c r="X34" s="1"/>
  <c r="X38" s="1"/>
  <c r="Z7"/>
  <c r="Z13" s="1"/>
  <c r="Z34" s="1"/>
  <c r="Z38" s="1"/>
  <c r="Z44" s="1"/>
  <c r="D11"/>
  <c r="V11"/>
  <c r="U43"/>
  <c r="U40" s="1"/>
  <c r="U46" s="1"/>
  <c r="U50" s="1"/>
  <c r="U61" s="1"/>
  <c r="O43" l="1"/>
  <c r="T43"/>
  <c r="T40" s="1"/>
  <c r="T46" s="1"/>
  <c r="T50" s="1"/>
  <c r="T61" s="1"/>
  <c r="T44"/>
  <c r="O40"/>
  <c r="O46" s="1"/>
  <c r="O50" s="1"/>
  <c r="O61" s="1"/>
  <c r="O67" s="1"/>
  <c r="O69" s="1"/>
  <c r="K40"/>
  <c r="K46" s="1"/>
  <c r="K50" s="1"/>
  <c r="K61" s="1"/>
  <c r="R43"/>
  <c r="R40" s="1"/>
  <c r="R46" s="1"/>
  <c r="R50" s="1"/>
  <c r="R61" s="1"/>
  <c r="R75" s="1"/>
  <c r="R77" s="1"/>
  <c r="R44"/>
  <c r="X43"/>
  <c r="X44"/>
  <c r="E43"/>
  <c r="E41" s="1"/>
  <c r="E44"/>
  <c r="E42" s="1"/>
  <c r="Z43"/>
  <c r="Z40" s="1"/>
  <c r="Z46" s="1"/>
  <c r="Z50" s="1"/>
  <c r="Z61" s="1"/>
  <c r="G40"/>
  <c r="G46" s="1"/>
  <c r="G50" s="1"/>
  <c r="G61" s="1"/>
  <c r="G67" s="1"/>
  <c r="G69" s="1"/>
  <c r="H40"/>
  <c r="M40"/>
  <c r="M46" s="1"/>
  <c r="M50" s="1"/>
  <c r="M61" s="1"/>
  <c r="M67" s="1"/>
  <c r="M69" s="1"/>
  <c r="U67"/>
  <c r="U69" s="1"/>
  <c r="U75"/>
  <c r="U77" s="1"/>
  <c r="L44"/>
  <c r="L43"/>
  <c r="O75"/>
  <c r="O77" s="1"/>
  <c r="F44"/>
  <c r="F42" s="1"/>
  <c r="F43"/>
  <c r="F41" s="1"/>
  <c r="P43"/>
  <c r="P40" s="1"/>
  <c r="P46" s="1"/>
  <c r="P50" s="1"/>
  <c r="P61" s="1"/>
  <c r="S44"/>
  <c r="S43"/>
  <c r="C67"/>
  <c r="C63"/>
  <c r="C75"/>
  <c r="C77" s="1"/>
  <c r="C78" s="1"/>
  <c r="V7"/>
  <c r="V13" s="1"/>
  <c r="V34" s="1"/>
  <c r="V38" s="1"/>
  <c r="AA13"/>
  <c r="AA34" s="1"/>
  <c r="AA38" s="1"/>
  <c r="I7"/>
  <c r="I13" s="1"/>
  <c r="I34" s="1"/>
  <c r="I38" s="1"/>
  <c r="Q40"/>
  <c r="Q46" s="1"/>
  <c r="J44"/>
  <c r="J40" s="1"/>
  <c r="J46" s="1"/>
  <c r="J50" s="1"/>
  <c r="J61" s="1"/>
  <c r="Y44"/>
  <c r="Y43"/>
  <c r="D7"/>
  <c r="D13" s="1"/>
  <c r="D34" s="1"/>
  <c r="D38" s="1"/>
  <c r="D46" s="1"/>
  <c r="D50" s="1"/>
  <c r="D61" s="1"/>
  <c r="W7"/>
  <c r="W13" s="1"/>
  <c r="W34" s="1"/>
  <c r="W38" s="1"/>
  <c r="W43" s="1"/>
  <c r="N40"/>
  <c r="N46" s="1"/>
  <c r="N50" s="1"/>
  <c r="N61" s="1"/>
  <c r="T75" l="1"/>
  <c r="T77" s="1"/>
  <c r="T67"/>
  <c r="T69" s="1"/>
  <c r="X40"/>
  <c r="X46" s="1"/>
  <c r="G75"/>
  <c r="G77" s="1"/>
  <c r="K75"/>
  <c r="K77" s="1"/>
  <c r="K67"/>
  <c r="K69" s="1"/>
  <c r="R67"/>
  <c r="R69" s="1"/>
  <c r="Z67"/>
  <c r="Z69" s="1"/>
  <c r="Z75"/>
  <c r="Z77" s="1"/>
  <c r="I43"/>
  <c r="I44"/>
  <c r="V44"/>
  <c r="V43"/>
  <c r="L40"/>
  <c r="L46" s="1"/>
  <c r="L50" s="1"/>
  <c r="L61" s="1"/>
  <c r="L67" s="1"/>
  <c r="L69" s="1"/>
  <c r="E40"/>
  <c r="E46" s="1"/>
  <c r="E50" s="1"/>
  <c r="E61" s="1"/>
  <c r="M75"/>
  <c r="M77" s="1"/>
  <c r="S40"/>
  <c r="S46" s="1"/>
  <c r="S50" s="1"/>
  <c r="S61" s="1"/>
  <c r="L75"/>
  <c r="L77" s="1"/>
  <c r="W44"/>
  <c r="W40" s="1"/>
  <c r="W46" s="1"/>
  <c r="W50" s="1"/>
  <c r="W61" s="1"/>
  <c r="J75"/>
  <c r="J77" s="1"/>
  <c r="J67"/>
  <c r="J69" s="1"/>
  <c r="C76"/>
  <c r="C71"/>
  <c r="P75"/>
  <c r="P77" s="1"/>
  <c r="P67"/>
  <c r="P69" s="1"/>
  <c r="N75"/>
  <c r="N77" s="1"/>
  <c r="N67"/>
  <c r="N69" s="1"/>
  <c r="D75"/>
  <c r="D77" s="1"/>
  <c r="D78" s="1"/>
  <c r="D67"/>
  <c r="D69" s="1"/>
  <c r="D63"/>
  <c r="AA44"/>
  <c r="AA43"/>
  <c r="C80"/>
  <c r="C69"/>
  <c r="Y40"/>
  <c r="Y46" s="1"/>
  <c r="Y50" s="1"/>
  <c r="Y61" s="1"/>
  <c r="F40"/>
  <c r="F46" s="1"/>
  <c r="F50" s="1"/>
  <c r="F61" s="1"/>
  <c r="I40" l="1"/>
  <c r="I46" s="1"/>
  <c r="I50" s="1"/>
  <c r="I61" s="1"/>
  <c r="I75" s="1"/>
  <c r="I77" s="1"/>
  <c r="Y67"/>
  <c r="Y69" s="1"/>
  <c r="Y75"/>
  <c r="Y77" s="1"/>
  <c r="S67"/>
  <c r="S69" s="1"/>
  <c r="S75"/>
  <c r="S77" s="1"/>
  <c r="E67"/>
  <c r="E69" s="1"/>
  <c r="E75"/>
  <c r="E77" s="1"/>
  <c r="E78" s="1"/>
  <c r="V40"/>
  <c r="V46" s="1"/>
  <c r="V50" s="1"/>
  <c r="V61" s="1"/>
  <c r="AA40"/>
  <c r="AA46" s="1"/>
  <c r="AA50" s="1"/>
  <c r="AA61" s="1"/>
  <c r="AA67" s="1"/>
  <c r="AA69" s="1"/>
  <c r="W67"/>
  <c r="W69" s="1"/>
  <c r="W75"/>
  <c r="W77" s="1"/>
  <c r="D80"/>
  <c r="D76"/>
  <c r="D71"/>
  <c r="E63"/>
  <c r="F63" s="1"/>
  <c r="F75"/>
  <c r="F77" s="1"/>
  <c r="F67"/>
  <c r="I67" l="1"/>
  <c r="I69" s="1"/>
  <c r="V75"/>
  <c r="V77" s="1"/>
  <c r="V67"/>
  <c r="V69" s="1"/>
  <c r="AA75"/>
  <c r="AA77" s="1"/>
  <c r="F76"/>
  <c r="F71"/>
  <c r="G63"/>
  <c r="E76"/>
  <c r="E71"/>
  <c r="E80"/>
  <c r="F78"/>
  <c r="F69"/>
  <c r="B67"/>
  <c r="B69" l="1"/>
  <c r="G78"/>
  <c r="F80"/>
  <c r="G76"/>
  <c r="G71"/>
  <c r="H63"/>
  <c r="H76" l="1"/>
  <c r="H71"/>
  <c r="I63"/>
  <c r="G80"/>
  <c r="H78"/>
  <c r="I78" l="1"/>
  <c r="H80"/>
  <c r="I76"/>
  <c r="I71"/>
  <c r="J63"/>
  <c r="I80" l="1"/>
  <c r="J78"/>
  <c r="J76"/>
  <c r="J71"/>
  <c r="B71" s="1"/>
  <c r="K63"/>
  <c r="K76" l="1"/>
  <c r="K71"/>
  <c r="L63"/>
  <c r="K78"/>
  <c r="J80"/>
  <c r="L76" l="1"/>
  <c r="M63"/>
  <c r="K80"/>
  <c r="B80"/>
  <c r="L78"/>
  <c r="M78" l="1"/>
  <c r="N78" s="1"/>
  <c r="O78" s="1"/>
  <c r="P78" s="1"/>
  <c r="Q78" s="1"/>
  <c r="R78" s="1"/>
  <c r="S78" s="1"/>
  <c r="T78" s="1"/>
  <c r="U78" s="1"/>
  <c r="V78" s="1"/>
  <c r="W78" s="1"/>
  <c r="X78" s="1"/>
  <c r="Y78" s="1"/>
  <c r="Z78" s="1"/>
  <c r="AA78" s="1"/>
  <c r="L80"/>
  <c r="M76"/>
  <c r="N63"/>
  <c r="N76" l="1"/>
  <c r="O63"/>
  <c r="O76" l="1"/>
  <c r="P63"/>
  <c r="P76" l="1"/>
  <c r="Q63"/>
  <c r="Q76" l="1"/>
  <c r="R63"/>
  <c r="R76" l="1"/>
  <c r="S63"/>
  <c r="S76" l="1"/>
  <c r="T63"/>
  <c r="T76" l="1"/>
  <c r="U63"/>
  <c r="U76" l="1"/>
  <c r="V63"/>
  <c r="V76" l="1"/>
  <c r="W63"/>
  <c r="W76" l="1"/>
  <c r="X63"/>
  <c r="X76" l="1"/>
  <c r="Y63"/>
  <c r="Y76" l="1"/>
  <c r="Z63"/>
  <c r="Z76" l="1"/>
  <c r="AA63"/>
  <c r="AA76" s="1"/>
</calcChain>
</file>

<file path=xl/sharedStrings.xml><?xml version="1.0" encoding="utf-8"?>
<sst xmlns="http://schemas.openxmlformats.org/spreadsheetml/2006/main" count="83" uniqueCount="81">
  <si>
    <t>Receita 1</t>
  </si>
  <si>
    <t>Receita 2</t>
  </si>
  <si>
    <t>ICMS</t>
  </si>
  <si>
    <t>ISS</t>
  </si>
  <si>
    <t>RECEITA LÍQUIDA</t>
  </si>
  <si>
    <t>Custos de Operação</t>
  </si>
  <si>
    <t>Custos de Manutenção</t>
  </si>
  <si>
    <t>Ônus de Concessão</t>
  </si>
  <si>
    <t>DESPESAS OPERACIONAIS</t>
  </si>
  <si>
    <t>Pessoal</t>
  </si>
  <si>
    <t>Material</t>
  </si>
  <si>
    <t>Serviços</t>
  </si>
  <si>
    <t>Despesas Financeiras</t>
  </si>
  <si>
    <t>Outras Desp Operacionais</t>
  </si>
  <si>
    <t>LUCRO OPERACIONAL</t>
  </si>
  <si>
    <t>LUCRO (PREJUÍZO) TRIBUTÁVEL</t>
  </si>
  <si>
    <t>LUCRO (PREJUÍZO) DRE</t>
  </si>
  <si>
    <t>FLUXO CAIXA OPERACIONAL</t>
  </si>
  <si>
    <t>Investimento</t>
  </si>
  <si>
    <t>Financiamento</t>
  </si>
  <si>
    <t>TAXA DE DESCONTO</t>
  </si>
  <si>
    <t xml:space="preserve">VPL </t>
  </si>
  <si>
    <t>TIR</t>
  </si>
  <si>
    <t>Referência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</si>
  <si>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</si>
  <si>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</si>
  <si>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</si>
  <si>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</si>
  <si>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</si>
  <si>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</si>
  <si>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</si>
  <si>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</si>
  <si>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</si>
  <si>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</si>
  <si>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</si>
  <si>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</si>
  <si>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</si>
  <si>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</si>
  <si>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</si>
  <si>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</si>
  <si>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</si>
  <si>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</si>
  <si>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</si>
  <si>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</si>
  <si>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</si>
  <si>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</si>
  <si>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</si>
  <si>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</si>
  <si>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</si>
  <si>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PAYBACK SIMPLES</t>
  </si>
  <si>
    <t>PAYBACK ECONÔMICO</t>
  </si>
  <si>
    <t>RECEITAS OPERACIONAIS</t>
  </si>
  <si>
    <t>TRIBUTOS E CONTRIBUÇÕES</t>
  </si>
  <si>
    <t>PIS/COFINS - LUCRO REAL DÉBITO (3,65%) Art. 8 da Lei 10.637, de 2002 e Art. 10 da Lei 10.833, de 2003. Hotéis são excluídos do regime de incidência não-cumulativos</t>
  </si>
  <si>
    <t>CUSTOS OPERACIONAIS (CUSTO FIXO)</t>
  </si>
  <si>
    <t>Depreciação/Amortização do Prédio (investimento / 24 anos) IN 162, de 21/12/98. Ocorrendo a partir do 19º mês.</t>
  </si>
  <si>
    <t>Depreciação Equipamentos (invest / 10 anos) IN 162, de 21/12/98. Ocorrendo a partir do 19º mês</t>
  </si>
  <si>
    <t>Depreciação do Mobiliário (invest / 10 anos) IN 162, de 21/12/98. Ocorrendo a partir do 19º mês</t>
  </si>
  <si>
    <t>CUSTOS OPERACIONAIS (CUSTO VARIÁVEL)</t>
  </si>
  <si>
    <t>Despesas Financeiras - Juros dos emprestimos tomados ano 1</t>
  </si>
  <si>
    <t>Despesas Financeiras - Juros dos emprestimos tomados ano 2</t>
  </si>
  <si>
    <t>RESULTADOS NÃO OPERACIONAIS</t>
  </si>
  <si>
    <t>TOTAL DE IMPOSTOS SOBRE O LUCRO</t>
  </si>
  <si>
    <t>(-) Compensaçao de prejuízos dos anos anteriores Art. 42 da Lei 8.981/95 - Imposto de Renda</t>
  </si>
  <si>
    <t>(-) Compensaçao de prejuízos dos anos anteriores Art. 42 da Lei 8.981/95 - Contribuição Social</t>
  </si>
  <si>
    <t>Imposto de Renda - Lucro Real (15% até 20.000 p/mês e 25% sobre o lucro que superar R$ 20.000,00 por mês)</t>
  </si>
  <si>
    <t>Contribuição Social - Lucro Real (9%)</t>
  </si>
  <si>
    <t>(+) Retorno da Depreciação / Amortização</t>
  </si>
  <si>
    <t>(-) Fluxo de Caixa Investimento</t>
  </si>
  <si>
    <t>(-) Amortização do Financiamento - Contratado ano 1</t>
  </si>
  <si>
    <t>(-) Amortização do Financiamento - Contratado ano 2</t>
  </si>
  <si>
    <t>(+) Financiamento contratado - ano 1</t>
  </si>
  <si>
    <t>(+) Financiamento contratado - ano 2</t>
  </si>
  <si>
    <t>FLUXO DE CAIXA DO EMPREENDIMENTO</t>
  </si>
  <si>
    <t>FLUXO DE CAIXA ACUMULADO</t>
  </si>
  <si>
    <t>VALOR PRESENTE DESCONTADO</t>
  </si>
  <si>
    <t>FLUXO DE CAIXA ACUMULADO DESCONTADO</t>
  </si>
  <si>
    <t>ANOS</t>
  </si>
  <si>
    <t>CÁLCULO DO PAYBACK ECONÔMICO</t>
  </si>
  <si>
    <t>FLUXO DE CAIXA REGULARIZADO</t>
  </si>
  <si>
    <t>PIS/COFINS - Lucro Real - Receita 2</t>
  </si>
</sst>
</file>

<file path=xl/styles.xml><?xml version="1.0" encoding="utf-8"?>
<styleSheet xmlns="http://schemas.openxmlformats.org/spreadsheetml/2006/main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"/>
    <numFmt numFmtId="167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165" fontId="6" fillId="0" borderId="2" xfId="1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6" xfId="0" applyNumberFormat="1" applyFont="1" applyBorder="1"/>
    <xf numFmtId="0" fontId="6" fillId="0" borderId="5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6" xfId="0" applyNumberFormat="1" applyFont="1" applyBorder="1"/>
    <xf numFmtId="165" fontId="5" fillId="0" borderId="5" xfId="1" applyFont="1" applyBorder="1"/>
    <xf numFmtId="165" fontId="5" fillId="0" borderId="5" xfId="1" applyFont="1" applyBorder="1" applyAlignment="1">
      <alignment wrapText="1"/>
    </xf>
    <xf numFmtId="4" fontId="6" fillId="0" borderId="1" xfId="0" applyNumberFormat="1" applyFont="1" applyFill="1" applyBorder="1"/>
    <xf numFmtId="4" fontId="5" fillId="0" borderId="1" xfId="0" applyNumberFormat="1" applyFont="1" applyFill="1" applyBorder="1"/>
    <xf numFmtId="10" fontId="6" fillId="0" borderId="1" xfId="2" applyNumberFormat="1" applyFont="1" applyBorder="1" applyAlignment="1">
      <alignment horizontal="center"/>
    </xf>
    <xf numFmtId="164" fontId="6" fillId="0" borderId="1" xfId="0" applyNumberFormat="1" applyFont="1" applyBorder="1"/>
    <xf numFmtId="10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5" fontId="7" fillId="0" borderId="5" xfId="1" applyFont="1" applyBorder="1"/>
    <xf numFmtId="3" fontId="6" fillId="0" borderId="1" xfId="0" applyNumberFormat="1" applyFont="1" applyBorder="1"/>
    <xf numFmtId="0" fontId="6" fillId="0" borderId="6" xfId="0" applyFont="1" applyBorder="1"/>
    <xf numFmtId="0" fontId="5" fillId="0" borderId="7" xfId="0" applyFont="1" applyBorder="1"/>
    <xf numFmtId="0" fontId="5" fillId="0" borderId="8" xfId="0" applyFont="1" applyBorder="1"/>
    <xf numFmtId="4" fontId="5" fillId="0" borderId="8" xfId="0" applyNumberFormat="1" applyFont="1" applyBorder="1"/>
    <xf numFmtId="4" fontId="5" fillId="0" borderId="9" xfId="0" applyNumberFormat="1" applyFont="1" applyBorder="1"/>
    <xf numFmtId="0" fontId="6" fillId="0" borderId="1" xfId="0" applyFont="1" applyBorder="1" applyAlignment="1">
      <alignment horizontal="center"/>
    </xf>
    <xf numFmtId="10" fontId="5" fillId="0" borderId="1" xfId="2" applyNumberFormat="1" applyFont="1" applyBorder="1"/>
    <xf numFmtId="167" fontId="5" fillId="0" borderId="1" xfId="2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72"/>
  <sheetViews>
    <sheetView tabSelected="1" workbookViewId="0">
      <selection activeCell="A3" sqref="A3"/>
    </sheetView>
  </sheetViews>
  <sheetFormatPr defaultRowHeight="15"/>
  <cols>
    <col min="1" max="1" width="41.5703125" style="5" customWidth="1"/>
    <col min="2" max="2" width="14.140625" style="5" customWidth="1"/>
    <col min="3" max="3" width="10.85546875" style="5" bestFit="1" customWidth="1"/>
    <col min="4" max="4" width="11.140625" style="5" bestFit="1" customWidth="1"/>
    <col min="5" max="5" width="10.85546875" style="5" bestFit="1" customWidth="1"/>
    <col min="6" max="6" width="11.140625" style="5" bestFit="1" customWidth="1"/>
    <col min="7" max="10" width="10.85546875" style="5" bestFit="1" customWidth="1"/>
    <col min="11" max="12" width="11.140625" style="5" bestFit="1" customWidth="1"/>
    <col min="13" max="13" width="10.85546875" style="5" bestFit="1" customWidth="1"/>
    <col min="14" max="16" width="11.140625" style="5" bestFit="1" customWidth="1"/>
    <col min="17" max="17" width="10.85546875" style="5" bestFit="1" customWidth="1"/>
    <col min="18" max="22" width="11.140625" style="5" bestFit="1" customWidth="1"/>
    <col min="23" max="23" width="11.42578125" style="5" bestFit="1" customWidth="1"/>
    <col min="24" max="25" width="11.140625" style="5" bestFit="1" customWidth="1"/>
    <col min="26" max="26" width="11.42578125" style="5" bestFit="1" customWidth="1"/>
    <col min="27" max="27" width="11.140625" style="5" bestFit="1" customWidth="1"/>
    <col min="28" max="28" width="10.85546875" style="1" bestFit="1" customWidth="1"/>
    <col min="29" max="40" width="9.140625" style="1"/>
  </cols>
  <sheetData>
    <row r="1" spans="1:40">
      <c r="A1" s="7" t="s">
        <v>79</v>
      </c>
      <c r="B1" s="8" t="s">
        <v>23</v>
      </c>
      <c r="C1" s="8" t="s">
        <v>24</v>
      </c>
      <c r="D1" s="8" t="s">
        <v>25</v>
      </c>
      <c r="E1" s="8" t="s">
        <v>26</v>
      </c>
      <c r="F1" s="8" t="s">
        <v>27</v>
      </c>
      <c r="G1" s="8" t="s">
        <v>28</v>
      </c>
      <c r="H1" s="8" t="s">
        <v>29</v>
      </c>
      <c r="I1" s="8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44</v>
      </c>
      <c r="X1" s="8" t="s">
        <v>45</v>
      </c>
      <c r="Y1" s="8" t="s">
        <v>46</v>
      </c>
      <c r="Z1" s="8" t="s">
        <v>47</v>
      </c>
      <c r="AA1" s="9" t="s">
        <v>48</v>
      </c>
    </row>
    <row r="2" spans="1:40" ht="7.5" customHeight="1">
      <c r="A2" s="10"/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</row>
    <row r="3" spans="1:40" s="4" customFormat="1">
      <c r="A3" s="14" t="s">
        <v>51</v>
      </c>
      <c r="B3" s="15"/>
      <c r="C3" s="15"/>
      <c r="D3" s="16">
        <f>D4+D5</f>
        <v>6749005.1799999997</v>
      </c>
      <c r="E3" s="16">
        <f t="shared" ref="E3:AA3" si="0">E4+E5</f>
        <v>17239958.789999999</v>
      </c>
      <c r="F3" s="16">
        <f t="shared" si="0"/>
        <v>24566941.279999997</v>
      </c>
      <c r="G3" s="16">
        <f t="shared" si="0"/>
        <v>18826465.990000002</v>
      </c>
      <c r="H3" s="16">
        <f t="shared" si="0"/>
        <v>19673656.960000001</v>
      </c>
      <c r="I3" s="16">
        <f t="shared" si="0"/>
        <v>20558971.530000001</v>
      </c>
      <c r="J3" s="16">
        <f t="shared" si="0"/>
        <v>21484125.25</v>
      </c>
      <c r="K3" s="16">
        <f t="shared" si="0"/>
        <v>24491902.780000001</v>
      </c>
      <c r="L3" s="16">
        <f t="shared" si="0"/>
        <v>25594038.409999996</v>
      </c>
      <c r="M3" s="16">
        <f t="shared" si="0"/>
        <v>26745770.140000001</v>
      </c>
      <c r="N3" s="16">
        <f t="shared" si="0"/>
        <v>27949329.789999999</v>
      </c>
      <c r="O3" s="16">
        <f t="shared" si="0"/>
        <v>29207049.629999999</v>
      </c>
      <c r="P3" s="16">
        <f t="shared" si="0"/>
        <v>30521366.870000001</v>
      </c>
      <c r="Q3" s="16">
        <f t="shared" si="0"/>
        <v>31894828.379999999</v>
      </c>
      <c r="R3" s="16">
        <f t="shared" si="0"/>
        <v>36107603.629999995</v>
      </c>
      <c r="S3" s="16">
        <f t="shared" si="0"/>
        <v>37732445.789999999</v>
      </c>
      <c r="T3" s="16">
        <f t="shared" si="0"/>
        <v>39430405.850000001</v>
      </c>
      <c r="U3" s="16">
        <f t="shared" si="0"/>
        <v>41204774.119999997</v>
      </c>
      <c r="V3" s="16">
        <f t="shared" si="0"/>
        <v>43058988.950000003</v>
      </c>
      <c r="W3" s="16">
        <f t="shared" si="0"/>
        <v>44996643.450000003</v>
      </c>
      <c r="X3" s="16">
        <f t="shared" si="0"/>
        <v>47021492.409999996</v>
      </c>
      <c r="Y3" s="16">
        <f t="shared" si="0"/>
        <v>49137459.57</v>
      </c>
      <c r="Z3" s="16">
        <f t="shared" si="0"/>
        <v>51348645.25</v>
      </c>
      <c r="AA3" s="17">
        <f t="shared" si="0"/>
        <v>53659334.289999999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>
      <c r="A4" s="18" t="s">
        <v>0</v>
      </c>
      <c r="B4" s="11"/>
      <c r="C4" s="11"/>
      <c r="D4" s="12">
        <v>6251483.79</v>
      </c>
      <c r="E4" s="12">
        <v>15969068.050000001</v>
      </c>
      <c r="F4" s="12">
        <v>22755921.969999999</v>
      </c>
      <c r="G4" s="12">
        <v>17438621.530000001</v>
      </c>
      <c r="H4" s="12">
        <v>18223359.5</v>
      </c>
      <c r="I4" s="12">
        <v>19043410.68</v>
      </c>
      <c r="J4" s="12">
        <v>19900364.16</v>
      </c>
      <c r="K4" s="12">
        <v>22686415.140000001</v>
      </c>
      <c r="L4" s="12">
        <v>23707303.829999998</v>
      </c>
      <c r="M4" s="12">
        <v>24774132.5</v>
      </c>
      <c r="N4" s="12">
        <v>25888968.460000001</v>
      </c>
      <c r="O4" s="12">
        <v>27053972.039999999</v>
      </c>
      <c r="P4" s="12">
        <v>28271400.780000001</v>
      </c>
      <c r="Q4" s="12">
        <v>29543613.82</v>
      </c>
      <c r="R4" s="12">
        <v>33445832.809999999</v>
      </c>
      <c r="S4" s="12">
        <v>34950895.289999999</v>
      </c>
      <c r="T4" s="12">
        <v>36523685.57</v>
      </c>
      <c r="U4" s="12">
        <v>38167251.43</v>
      </c>
      <c r="V4" s="12">
        <v>39884777.740000002</v>
      </c>
      <c r="W4" s="12">
        <v>41679592.740000002</v>
      </c>
      <c r="X4" s="12">
        <v>43555174.409999996</v>
      </c>
      <c r="Y4" s="12">
        <v>45515157.259999998</v>
      </c>
      <c r="Z4" s="12">
        <v>47563339.340000004</v>
      </c>
      <c r="AA4" s="13">
        <v>49703689.609999999</v>
      </c>
    </row>
    <row r="5" spans="1:40">
      <c r="A5" s="18" t="s">
        <v>1</v>
      </c>
      <c r="B5" s="11"/>
      <c r="C5" s="11"/>
      <c r="D5" s="12">
        <v>497521.39</v>
      </c>
      <c r="E5" s="12">
        <v>1270890.74</v>
      </c>
      <c r="F5" s="12">
        <v>1811019.31</v>
      </c>
      <c r="G5" s="12">
        <v>1387844.46</v>
      </c>
      <c r="H5" s="12">
        <v>1450297.46</v>
      </c>
      <c r="I5" s="12">
        <v>1515560.85</v>
      </c>
      <c r="J5" s="12">
        <v>1583761.09</v>
      </c>
      <c r="K5" s="12">
        <v>1805487.64</v>
      </c>
      <c r="L5" s="12">
        <v>1886734.58</v>
      </c>
      <c r="M5" s="12">
        <v>1971637.64</v>
      </c>
      <c r="N5" s="12">
        <v>2060361.33</v>
      </c>
      <c r="O5" s="12">
        <v>2153077.59</v>
      </c>
      <c r="P5" s="12">
        <v>2249966.09</v>
      </c>
      <c r="Q5" s="12">
        <v>2351214.56</v>
      </c>
      <c r="R5" s="12">
        <v>2661770.8199999998</v>
      </c>
      <c r="S5" s="12">
        <v>2781550.5</v>
      </c>
      <c r="T5" s="12">
        <v>2906720.28</v>
      </c>
      <c r="U5" s="12">
        <v>3037522.69</v>
      </c>
      <c r="V5" s="12">
        <v>3174211.21</v>
      </c>
      <c r="W5" s="12">
        <v>3317050.71</v>
      </c>
      <c r="X5" s="12">
        <v>3466318</v>
      </c>
      <c r="Y5" s="12">
        <v>3622302.31</v>
      </c>
      <c r="Z5" s="12">
        <v>3785305.91</v>
      </c>
      <c r="AA5" s="13">
        <v>3955644.68</v>
      </c>
    </row>
    <row r="6" spans="1:40" ht="15.75" customHeight="1">
      <c r="A6" s="10"/>
      <c r="B6" s="11"/>
      <c r="C6" s="11"/>
      <c r="D6" s="3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"/>
    </row>
    <row r="7" spans="1:40" s="4" customFormat="1">
      <c r="A7" s="14" t="s">
        <v>52</v>
      </c>
      <c r="B7" s="15"/>
      <c r="C7" s="15"/>
      <c r="D7" s="16">
        <f t="shared" ref="D7:AA7" si="1">SUM(D8:D11)</f>
        <v>611650.14590999996</v>
      </c>
      <c r="E7" s="16">
        <f t="shared" si="1"/>
        <v>1562426.316775</v>
      </c>
      <c r="F7" s="16">
        <f t="shared" si="1"/>
        <v>2226457.50208</v>
      </c>
      <c r="G7" s="16">
        <f t="shared" si="1"/>
        <v>1706208.5978950001</v>
      </c>
      <c r="H7" s="16">
        <f t="shared" si="1"/>
        <v>1782987.9848000002</v>
      </c>
      <c r="I7" s="16">
        <f t="shared" si="1"/>
        <v>1863222.4449450001</v>
      </c>
      <c r="J7" s="16">
        <f t="shared" si="1"/>
        <v>1947067.4551649999</v>
      </c>
      <c r="K7" s="16">
        <f t="shared" si="1"/>
        <v>2219656.8983100001</v>
      </c>
      <c r="L7" s="16">
        <f t="shared" si="1"/>
        <v>2319541.4589450001</v>
      </c>
      <c r="M7" s="16">
        <f t="shared" si="1"/>
        <v>2423920.8249500003</v>
      </c>
      <c r="N7" s="16">
        <f t="shared" si="1"/>
        <v>2532997.2613150002</v>
      </c>
      <c r="O7" s="16">
        <f t="shared" si="1"/>
        <v>2646982.1380349998</v>
      </c>
      <c r="P7" s="16">
        <f t="shared" si="1"/>
        <v>2766096.3352950001</v>
      </c>
      <c r="Q7" s="16">
        <f t="shared" si="1"/>
        <v>2890570.6702299998</v>
      </c>
      <c r="R7" s="16">
        <f t="shared" si="1"/>
        <v>3272366.8799149999</v>
      </c>
      <c r="S7" s="16">
        <f t="shared" si="1"/>
        <v>3419623.3888349999</v>
      </c>
      <c r="T7" s="16">
        <f t="shared" si="1"/>
        <v>3573506.4417050006</v>
      </c>
      <c r="U7" s="16">
        <f t="shared" si="1"/>
        <v>3734314.23202</v>
      </c>
      <c r="V7" s="16">
        <f t="shared" si="1"/>
        <v>3902358.3719350002</v>
      </c>
      <c r="W7" s="16">
        <f t="shared" si="1"/>
        <v>4077964.4981850004</v>
      </c>
      <c r="X7" s="16">
        <f t="shared" si="1"/>
        <v>4261472.9014649997</v>
      </c>
      <c r="Y7" s="16">
        <f t="shared" si="1"/>
        <v>4453239.1821650006</v>
      </c>
      <c r="Z7" s="16">
        <f t="shared" si="1"/>
        <v>4653634.9450850002</v>
      </c>
      <c r="AA7" s="16">
        <f t="shared" si="1"/>
        <v>4863048.5181649998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32.25" customHeight="1">
      <c r="A8" s="19" t="s">
        <v>53</v>
      </c>
      <c r="B8" s="11"/>
      <c r="C8" s="11"/>
      <c r="D8" s="12">
        <f>D4*3.65%</f>
        <v>228179.15833499999</v>
      </c>
      <c r="E8" s="12">
        <f t="shared" ref="E8:AA8" si="2">E4*3.65%</f>
        <v>582870.983825</v>
      </c>
      <c r="F8" s="12">
        <f t="shared" si="2"/>
        <v>830591.15190499986</v>
      </c>
      <c r="G8" s="12">
        <f t="shared" si="2"/>
        <v>636509.68584499997</v>
      </c>
      <c r="H8" s="12">
        <f t="shared" si="2"/>
        <v>665152.62174999993</v>
      </c>
      <c r="I8" s="12">
        <f t="shared" si="2"/>
        <v>695084.4898199999</v>
      </c>
      <c r="J8" s="12">
        <f t="shared" si="2"/>
        <v>726363.29183999996</v>
      </c>
      <c r="K8" s="12">
        <f t="shared" si="2"/>
        <v>828054.15260999999</v>
      </c>
      <c r="L8" s="12">
        <f t="shared" si="2"/>
        <v>865316.58979499992</v>
      </c>
      <c r="M8" s="12">
        <f t="shared" si="2"/>
        <v>904255.83624999993</v>
      </c>
      <c r="N8" s="12">
        <f t="shared" si="2"/>
        <v>944947.34878999996</v>
      </c>
      <c r="O8" s="12">
        <f t="shared" si="2"/>
        <v>987469.97945999994</v>
      </c>
      <c r="P8" s="12">
        <f t="shared" si="2"/>
        <v>1031906.12847</v>
      </c>
      <c r="Q8" s="12">
        <f t="shared" si="2"/>
        <v>1078341.9044299999</v>
      </c>
      <c r="R8" s="12">
        <f t="shared" si="2"/>
        <v>1220772.8975649998</v>
      </c>
      <c r="S8" s="12">
        <f t="shared" si="2"/>
        <v>1275707.6780849998</v>
      </c>
      <c r="T8" s="12">
        <f t="shared" si="2"/>
        <v>1333114.523305</v>
      </c>
      <c r="U8" s="12">
        <f t="shared" si="2"/>
        <v>1393104.677195</v>
      </c>
      <c r="V8" s="12">
        <f t="shared" si="2"/>
        <v>1455794.38751</v>
      </c>
      <c r="W8" s="12">
        <f t="shared" si="2"/>
        <v>1521305.1350100001</v>
      </c>
      <c r="X8" s="12">
        <f t="shared" si="2"/>
        <v>1589763.8659649997</v>
      </c>
      <c r="Y8" s="12">
        <f t="shared" si="2"/>
        <v>1661303.2399899999</v>
      </c>
      <c r="Z8" s="12">
        <f t="shared" si="2"/>
        <v>1736061.88591</v>
      </c>
      <c r="AA8" s="12">
        <f t="shared" si="2"/>
        <v>1814184.6707649999</v>
      </c>
    </row>
    <row r="9" spans="1:40">
      <c r="A9" s="19" t="s">
        <v>80</v>
      </c>
      <c r="B9" s="11"/>
      <c r="C9" s="11"/>
      <c r="D9" s="12">
        <f>D5*9.25%</f>
        <v>46020.728575000001</v>
      </c>
      <c r="E9" s="12">
        <f t="shared" ref="E9:AA9" si="3">E5*9.25%</f>
        <v>117557.39345</v>
      </c>
      <c r="F9" s="12">
        <f t="shared" si="3"/>
        <v>167519.28617500002</v>
      </c>
      <c r="G9" s="12">
        <f t="shared" si="3"/>
        <v>128375.61254999999</v>
      </c>
      <c r="H9" s="12">
        <f t="shared" si="3"/>
        <v>134152.51504999999</v>
      </c>
      <c r="I9" s="12">
        <f t="shared" si="3"/>
        <v>140189.37862500001</v>
      </c>
      <c r="J9" s="12">
        <f t="shared" si="3"/>
        <v>146497.90082500002</v>
      </c>
      <c r="K9" s="12">
        <f t="shared" si="3"/>
        <v>167007.60669999997</v>
      </c>
      <c r="L9" s="12">
        <f t="shared" si="3"/>
        <v>174522.94865000001</v>
      </c>
      <c r="M9" s="12">
        <f t="shared" si="3"/>
        <v>182376.48169999997</v>
      </c>
      <c r="N9" s="12">
        <f t="shared" si="3"/>
        <v>190583.423025</v>
      </c>
      <c r="O9" s="12">
        <f t="shared" si="3"/>
        <v>199159.67707499999</v>
      </c>
      <c r="P9" s="12">
        <f t="shared" si="3"/>
        <v>208121.86332499998</v>
      </c>
      <c r="Q9" s="12">
        <f t="shared" si="3"/>
        <v>217487.3468</v>
      </c>
      <c r="R9" s="12">
        <f t="shared" si="3"/>
        <v>246213.80084999997</v>
      </c>
      <c r="S9" s="12">
        <f t="shared" si="3"/>
        <v>257293.42124999998</v>
      </c>
      <c r="T9" s="12">
        <f t="shared" si="3"/>
        <v>268871.62589999998</v>
      </c>
      <c r="U9" s="12">
        <f t="shared" si="3"/>
        <v>280970.84882499999</v>
      </c>
      <c r="V9" s="12">
        <f t="shared" si="3"/>
        <v>293614.53692499996</v>
      </c>
      <c r="W9" s="12">
        <f t="shared" si="3"/>
        <v>306827.19067500002</v>
      </c>
      <c r="X9" s="12">
        <f t="shared" si="3"/>
        <v>320634.41499999998</v>
      </c>
      <c r="Y9" s="12">
        <f t="shared" si="3"/>
        <v>335062.96367500001</v>
      </c>
      <c r="Z9" s="12">
        <f t="shared" si="3"/>
        <v>350140.79667499999</v>
      </c>
      <c r="AA9" s="12">
        <f t="shared" si="3"/>
        <v>365897.13290000003</v>
      </c>
    </row>
    <row r="10" spans="1:40">
      <c r="A10" s="18" t="s">
        <v>2</v>
      </c>
      <c r="B10" s="11"/>
      <c r="C10" s="1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40">
      <c r="A11" s="18" t="s">
        <v>3</v>
      </c>
      <c r="B11" s="11"/>
      <c r="C11" s="11"/>
      <c r="D11" s="12">
        <f>D3*5%</f>
        <v>337450.25900000002</v>
      </c>
      <c r="E11" s="12">
        <f t="shared" ref="E11:AA11" si="4">E3*5%</f>
        <v>861997.93949999998</v>
      </c>
      <c r="F11" s="12">
        <f t="shared" si="4"/>
        <v>1228347.064</v>
      </c>
      <c r="G11" s="12">
        <f t="shared" si="4"/>
        <v>941323.2995000002</v>
      </c>
      <c r="H11" s="12">
        <f t="shared" si="4"/>
        <v>983682.84800000011</v>
      </c>
      <c r="I11" s="12">
        <f t="shared" si="4"/>
        <v>1027948.5765000001</v>
      </c>
      <c r="J11" s="12">
        <f t="shared" si="4"/>
        <v>1074206.2625</v>
      </c>
      <c r="K11" s="12">
        <f t="shared" si="4"/>
        <v>1224595.1390000002</v>
      </c>
      <c r="L11" s="12">
        <f t="shared" si="4"/>
        <v>1279701.9205</v>
      </c>
      <c r="M11" s="12">
        <f t="shared" si="4"/>
        <v>1337288.5070000002</v>
      </c>
      <c r="N11" s="12">
        <f t="shared" si="4"/>
        <v>1397466.4895000001</v>
      </c>
      <c r="O11" s="12">
        <f t="shared" si="4"/>
        <v>1460352.4815</v>
      </c>
      <c r="P11" s="12">
        <f t="shared" si="4"/>
        <v>1526068.3435000002</v>
      </c>
      <c r="Q11" s="12">
        <f t="shared" si="4"/>
        <v>1594741.419</v>
      </c>
      <c r="R11" s="12">
        <f t="shared" si="4"/>
        <v>1805380.1814999999</v>
      </c>
      <c r="S11" s="12">
        <f t="shared" si="4"/>
        <v>1886622.2895</v>
      </c>
      <c r="T11" s="12">
        <f t="shared" si="4"/>
        <v>1971520.2925000002</v>
      </c>
      <c r="U11" s="12">
        <f t="shared" si="4"/>
        <v>2060238.706</v>
      </c>
      <c r="V11" s="12">
        <f t="shared" si="4"/>
        <v>2152949.4475000002</v>
      </c>
      <c r="W11" s="12">
        <f t="shared" si="4"/>
        <v>2249832.1725000003</v>
      </c>
      <c r="X11" s="12">
        <f t="shared" si="4"/>
        <v>2351074.6204999997</v>
      </c>
      <c r="Y11" s="12">
        <f t="shared" si="4"/>
        <v>2456872.9785000002</v>
      </c>
      <c r="Z11" s="12">
        <f t="shared" si="4"/>
        <v>2567432.2625000002</v>
      </c>
      <c r="AA11" s="13">
        <f t="shared" si="4"/>
        <v>2682966.7145000002</v>
      </c>
    </row>
    <row r="12" spans="1:40" ht="7.5" customHeight="1">
      <c r="A12" s="10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3"/>
    </row>
    <row r="13" spans="1:40">
      <c r="A13" s="14" t="s">
        <v>4</v>
      </c>
      <c r="B13" s="11"/>
      <c r="C13" s="11"/>
      <c r="D13" s="16">
        <f t="shared" ref="D13:AA13" si="5">D3-D7</f>
        <v>6137355.0340899993</v>
      </c>
      <c r="E13" s="16">
        <f t="shared" si="5"/>
        <v>15677532.473224999</v>
      </c>
      <c r="F13" s="16">
        <f t="shared" si="5"/>
        <v>22340483.777919997</v>
      </c>
      <c r="G13" s="16">
        <f t="shared" si="5"/>
        <v>17120257.392105002</v>
      </c>
      <c r="H13" s="16">
        <f t="shared" si="5"/>
        <v>17890668.975200001</v>
      </c>
      <c r="I13" s="16">
        <f t="shared" si="5"/>
        <v>18695749.085055001</v>
      </c>
      <c r="J13" s="16">
        <f t="shared" si="5"/>
        <v>19537057.794835001</v>
      </c>
      <c r="K13" s="16">
        <f t="shared" si="5"/>
        <v>22272245.881690003</v>
      </c>
      <c r="L13" s="16">
        <f t="shared" si="5"/>
        <v>23274496.951054998</v>
      </c>
      <c r="M13" s="16">
        <f t="shared" si="5"/>
        <v>24321849.315049998</v>
      </c>
      <c r="N13" s="16">
        <f t="shared" si="5"/>
        <v>25416332.528685</v>
      </c>
      <c r="O13" s="16">
        <f t="shared" si="5"/>
        <v>26560067.491965</v>
      </c>
      <c r="P13" s="16">
        <f t="shared" si="5"/>
        <v>27755270.534705002</v>
      </c>
      <c r="Q13" s="16">
        <f t="shared" si="5"/>
        <v>29004257.709769998</v>
      </c>
      <c r="R13" s="16">
        <f t="shared" si="5"/>
        <v>32835236.750084996</v>
      </c>
      <c r="S13" s="16">
        <f t="shared" si="5"/>
        <v>34312822.401165001</v>
      </c>
      <c r="T13" s="16">
        <f t="shared" si="5"/>
        <v>35856899.408294998</v>
      </c>
      <c r="U13" s="16">
        <f t="shared" si="5"/>
        <v>37470459.887979999</v>
      </c>
      <c r="V13" s="16">
        <f t="shared" si="5"/>
        <v>39156630.578065</v>
      </c>
      <c r="W13" s="16">
        <f t="shared" si="5"/>
        <v>40918678.951815002</v>
      </c>
      <c r="X13" s="16">
        <f t="shared" si="5"/>
        <v>42760019.508534998</v>
      </c>
      <c r="Y13" s="16">
        <f t="shared" si="5"/>
        <v>44684220.387834996</v>
      </c>
      <c r="Z13" s="16">
        <f t="shared" si="5"/>
        <v>46695010.304914996</v>
      </c>
      <c r="AA13" s="17">
        <f t="shared" si="5"/>
        <v>48796285.771834999</v>
      </c>
    </row>
    <row r="14" spans="1:40" ht="7.5" customHeight="1">
      <c r="A14" s="10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3"/>
    </row>
    <row r="15" spans="1:40">
      <c r="A15" s="14" t="s">
        <v>54</v>
      </c>
      <c r="B15" s="11"/>
      <c r="C15" s="11"/>
      <c r="D15" s="16">
        <f>SUM(D16:D20)</f>
        <v>1577285.16</v>
      </c>
      <c r="E15" s="16">
        <f t="shared" ref="E15:AA15" si="6">SUM(E16:E20)</f>
        <v>3451681.02</v>
      </c>
      <c r="F15" s="16">
        <f t="shared" si="6"/>
        <v>4033443.44</v>
      </c>
      <c r="G15" s="16">
        <f t="shared" si="6"/>
        <v>3577649.7</v>
      </c>
      <c r="H15" s="16">
        <f t="shared" si="6"/>
        <v>3644916.67</v>
      </c>
      <c r="I15" s="16">
        <f t="shared" si="6"/>
        <v>3715210.6399999997</v>
      </c>
      <c r="J15" s="16">
        <f t="shared" si="6"/>
        <v>3788667.84</v>
      </c>
      <c r="K15" s="16">
        <f t="shared" si="6"/>
        <v>4027485.38</v>
      </c>
      <c r="L15" s="16">
        <f t="shared" si="6"/>
        <v>4114994.95</v>
      </c>
      <c r="M15" s="16">
        <f t="shared" si="6"/>
        <v>4206442.45</v>
      </c>
      <c r="N15" s="20">
        <f t="shared" si="6"/>
        <v>3680300.87</v>
      </c>
      <c r="O15" s="16">
        <f t="shared" si="6"/>
        <v>3158459.6</v>
      </c>
      <c r="P15" s="16">
        <f t="shared" si="6"/>
        <v>3262816.39</v>
      </c>
      <c r="Q15" s="16">
        <f t="shared" si="6"/>
        <v>3371869.2399999998</v>
      </c>
      <c r="R15" s="16">
        <f t="shared" si="6"/>
        <v>3706363.59</v>
      </c>
      <c r="S15" s="16">
        <f t="shared" si="6"/>
        <v>3835376.05</v>
      </c>
      <c r="T15" s="16">
        <f t="shared" si="6"/>
        <v>3970194.08</v>
      </c>
      <c r="U15" s="16">
        <f t="shared" si="6"/>
        <v>4111078.93</v>
      </c>
      <c r="V15" s="16">
        <f t="shared" si="6"/>
        <v>4258303.58</v>
      </c>
      <c r="W15" s="16">
        <f t="shared" si="6"/>
        <v>4412153.3500000006</v>
      </c>
      <c r="X15" s="16">
        <f t="shared" si="6"/>
        <v>4572926.3600000003</v>
      </c>
      <c r="Y15" s="16">
        <f t="shared" si="6"/>
        <v>4740934.1500000004</v>
      </c>
      <c r="Z15" s="16">
        <f t="shared" si="6"/>
        <v>4916502.29</v>
      </c>
      <c r="AA15" s="16">
        <f t="shared" si="6"/>
        <v>5099971.0000000009</v>
      </c>
    </row>
    <row r="16" spans="1:40">
      <c r="A16" s="18" t="s">
        <v>5</v>
      </c>
      <c r="B16" s="11"/>
      <c r="C16" s="11"/>
      <c r="D16" s="12">
        <v>394141.9</v>
      </c>
      <c r="E16" s="12">
        <v>1006813.59</v>
      </c>
      <c r="F16" s="12">
        <v>1434709.37</v>
      </c>
      <c r="G16" s="12">
        <v>1099465.6100000001</v>
      </c>
      <c r="H16" s="12">
        <v>1148941.57</v>
      </c>
      <c r="I16" s="12">
        <v>1200643.94</v>
      </c>
      <c r="J16" s="12">
        <v>1254672.9099999999</v>
      </c>
      <c r="K16" s="12">
        <v>1430327.12</v>
      </c>
      <c r="L16" s="12">
        <v>1494691.8400000001</v>
      </c>
      <c r="M16" s="12">
        <v>1561952.98</v>
      </c>
      <c r="N16" s="12">
        <v>1632240.86</v>
      </c>
      <c r="O16" s="12">
        <v>1705691.7</v>
      </c>
      <c r="P16" s="12">
        <v>1782447.83</v>
      </c>
      <c r="Q16" s="12">
        <v>1862657.98</v>
      </c>
      <c r="R16" s="12">
        <v>2108684.0499999998</v>
      </c>
      <c r="S16" s="12">
        <v>2203574.83</v>
      </c>
      <c r="T16" s="12">
        <v>2302735.7000000002</v>
      </c>
      <c r="U16" s="12">
        <v>2406358.81</v>
      </c>
      <c r="V16" s="12">
        <v>2514644.9500000002</v>
      </c>
      <c r="W16" s="12">
        <v>2627803.98</v>
      </c>
      <c r="X16" s="12">
        <v>2746055.16</v>
      </c>
      <c r="Y16" s="12">
        <v>2869627.64</v>
      </c>
      <c r="Z16" s="12">
        <v>2998760.88</v>
      </c>
      <c r="AA16" s="13">
        <v>3133705.12</v>
      </c>
    </row>
    <row r="17" spans="1:28">
      <c r="A17" s="18" t="s">
        <v>6</v>
      </c>
      <c r="B17" s="11"/>
      <c r="C17" s="11"/>
      <c r="D17" s="12">
        <v>141729.10999999999</v>
      </c>
      <c r="E17" s="12">
        <v>362039.13</v>
      </c>
      <c r="F17" s="12">
        <v>515905.77</v>
      </c>
      <c r="G17" s="12">
        <v>395355.79</v>
      </c>
      <c r="H17" s="12">
        <v>413146.8</v>
      </c>
      <c r="I17" s="12">
        <v>431738.4</v>
      </c>
      <c r="J17" s="12">
        <v>451166.63</v>
      </c>
      <c r="K17" s="12">
        <v>514329.96</v>
      </c>
      <c r="L17" s="12">
        <v>537474.81000000006</v>
      </c>
      <c r="M17" s="12">
        <v>561661.17000000004</v>
      </c>
      <c r="N17" s="12">
        <v>586935.93000000005</v>
      </c>
      <c r="O17" s="12">
        <v>613348.04</v>
      </c>
      <c r="P17" s="12">
        <v>640948.69999999995</v>
      </c>
      <c r="Q17" s="12">
        <v>669791.4</v>
      </c>
      <c r="R17" s="12">
        <v>758259.68</v>
      </c>
      <c r="S17" s="12">
        <v>792381.36</v>
      </c>
      <c r="T17" s="12">
        <v>828038.52</v>
      </c>
      <c r="U17" s="12">
        <v>865300.26</v>
      </c>
      <c r="V17" s="12">
        <v>904238.77</v>
      </c>
      <c r="W17" s="12">
        <v>944929.51</v>
      </c>
      <c r="X17" s="12">
        <v>987451.34</v>
      </c>
      <c r="Y17" s="12">
        <v>1031886.65</v>
      </c>
      <c r="Z17" s="12">
        <v>1078321.55</v>
      </c>
      <c r="AA17" s="13">
        <v>1126846.02</v>
      </c>
    </row>
    <row r="18" spans="1:28" s="1" customFormat="1" ht="22.5" customHeight="1">
      <c r="A18" s="19" t="s">
        <v>55</v>
      </c>
      <c r="B18" s="11"/>
      <c r="C18" s="11"/>
      <c r="D18" s="21">
        <v>419709.93</v>
      </c>
      <c r="E18" s="12">
        <v>839419.86</v>
      </c>
      <c r="F18" s="12">
        <v>839419.86</v>
      </c>
      <c r="G18" s="12">
        <v>839419.86</v>
      </c>
      <c r="H18" s="12">
        <v>839419.86</v>
      </c>
      <c r="I18" s="12">
        <v>839419.86</v>
      </c>
      <c r="J18" s="12">
        <v>839419.86</v>
      </c>
      <c r="K18" s="12">
        <v>839419.86</v>
      </c>
      <c r="L18" s="12">
        <v>839419.86</v>
      </c>
      <c r="M18" s="12">
        <v>839419.86</v>
      </c>
      <c r="N18" s="12">
        <v>839419.86</v>
      </c>
      <c r="O18" s="12">
        <v>839419.86</v>
      </c>
      <c r="P18" s="12">
        <v>839419.86</v>
      </c>
      <c r="Q18" s="12">
        <v>839419.86</v>
      </c>
      <c r="R18" s="12">
        <v>839419.86</v>
      </c>
      <c r="S18" s="12">
        <v>839419.86</v>
      </c>
      <c r="T18" s="12">
        <v>839419.86</v>
      </c>
      <c r="U18" s="12">
        <v>839419.86</v>
      </c>
      <c r="V18" s="12">
        <v>839419.86</v>
      </c>
      <c r="W18" s="12">
        <v>839419.86</v>
      </c>
      <c r="X18" s="12">
        <v>839419.86</v>
      </c>
      <c r="Y18" s="12">
        <v>839419.86</v>
      </c>
      <c r="Z18" s="12">
        <v>839419.86</v>
      </c>
      <c r="AA18" s="13">
        <v>839419.86</v>
      </c>
      <c r="AB18" s="2"/>
    </row>
    <row r="19" spans="1:28" s="1" customFormat="1" ht="22.5" customHeight="1">
      <c r="A19" s="19" t="s">
        <v>56</v>
      </c>
      <c r="B19" s="11"/>
      <c r="C19" s="11"/>
      <c r="D19" s="12">
        <v>328707.78999999998</v>
      </c>
      <c r="E19" s="12">
        <v>657415.57999999996</v>
      </c>
      <c r="F19" s="12">
        <v>657415.57999999996</v>
      </c>
      <c r="G19" s="12">
        <v>657415.57999999996</v>
      </c>
      <c r="H19" s="12">
        <v>657415.57999999996</v>
      </c>
      <c r="I19" s="12">
        <v>657415.57999999996</v>
      </c>
      <c r="J19" s="12">
        <v>657415.57999999996</v>
      </c>
      <c r="K19" s="12">
        <v>657415.57999999996</v>
      </c>
      <c r="L19" s="12">
        <v>657415.57999999996</v>
      </c>
      <c r="M19" s="12">
        <v>657415.57999999996</v>
      </c>
      <c r="N19" s="12">
        <v>328707.78999999998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3"/>
    </row>
    <row r="20" spans="1:28" s="1" customFormat="1" ht="22.5" customHeight="1">
      <c r="A20" s="19" t="s">
        <v>57</v>
      </c>
      <c r="B20" s="11"/>
      <c r="C20" s="11"/>
      <c r="D20" s="12">
        <v>292996.43</v>
      </c>
      <c r="E20" s="12">
        <v>585992.86</v>
      </c>
      <c r="F20" s="12">
        <v>585992.86</v>
      </c>
      <c r="G20" s="12">
        <v>585992.86</v>
      </c>
      <c r="H20" s="12">
        <v>585992.86</v>
      </c>
      <c r="I20" s="12">
        <v>585992.86</v>
      </c>
      <c r="J20" s="12">
        <v>585992.86</v>
      </c>
      <c r="K20" s="12">
        <v>585992.86</v>
      </c>
      <c r="L20" s="12">
        <v>585992.86</v>
      </c>
      <c r="M20" s="12">
        <v>585992.86</v>
      </c>
      <c r="N20" s="12">
        <v>292996.43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3"/>
    </row>
    <row r="21" spans="1:28" s="1" customFormat="1" ht="7.5" customHeight="1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3"/>
    </row>
    <row r="22" spans="1:28" s="1" customFormat="1" ht="11.25">
      <c r="A22" s="14" t="s">
        <v>58</v>
      </c>
      <c r="B22" s="11"/>
      <c r="C22" s="16">
        <f>C23</f>
        <v>1814400</v>
      </c>
      <c r="D22" s="16">
        <f t="shared" ref="D22:AA22" si="7">D23</f>
        <v>1896048</v>
      </c>
      <c r="E22" s="16">
        <f t="shared" si="7"/>
        <v>1981370.16</v>
      </c>
      <c r="F22" s="16">
        <f t="shared" si="7"/>
        <v>2070531.82</v>
      </c>
      <c r="G22" s="16">
        <f t="shared" si="7"/>
        <v>2163705.75</v>
      </c>
      <c r="H22" s="16">
        <f t="shared" si="7"/>
        <v>2261072.5099999998</v>
      </c>
      <c r="I22" s="16">
        <f t="shared" si="7"/>
        <v>2362820.77</v>
      </c>
      <c r="J22" s="16">
        <f t="shared" si="7"/>
        <v>2469147.71</v>
      </c>
      <c r="K22" s="16">
        <f t="shared" si="7"/>
        <v>2580259.35</v>
      </c>
      <c r="L22" s="16">
        <f t="shared" si="7"/>
        <v>2696371.02</v>
      </c>
      <c r="M22" s="16">
        <f t="shared" si="7"/>
        <v>2817707.72</v>
      </c>
      <c r="N22" s="16">
        <f t="shared" si="7"/>
        <v>2944504.57</v>
      </c>
      <c r="O22" s="16">
        <f t="shared" si="7"/>
        <v>3077007.27</v>
      </c>
      <c r="P22" s="16">
        <f t="shared" si="7"/>
        <v>3215452.6</v>
      </c>
      <c r="Q22" s="16">
        <f t="shared" si="7"/>
        <v>3360168.87</v>
      </c>
      <c r="R22" s="16">
        <f t="shared" si="7"/>
        <v>3511376.46</v>
      </c>
      <c r="S22" s="16">
        <f t="shared" si="7"/>
        <v>3669388.41</v>
      </c>
      <c r="T22" s="16">
        <f t="shared" si="7"/>
        <v>3834510.88</v>
      </c>
      <c r="U22" s="16">
        <f t="shared" si="7"/>
        <v>4007073.87</v>
      </c>
      <c r="V22" s="16">
        <f t="shared" si="7"/>
        <v>4187381.75</v>
      </c>
      <c r="W22" s="16">
        <f t="shared" si="7"/>
        <v>4375813.93</v>
      </c>
      <c r="X22" s="16">
        <f t="shared" si="7"/>
        <v>4572725.55</v>
      </c>
      <c r="Y22" s="16">
        <f t="shared" si="7"/>
        <v>4778498.2</v>
      </c>
      <c r="Z22" s="16">
        <f t="shared" si="7"/>
        <v>4993530.62</v>
      </c>
      <c r="AA22" s="17">
        <f t="shared" si="7"/>
        <v>5218239.5</v>
      </c>
      <c r="AB22" s="2"/>
    </row>
    <row r="23" spans="1:28" s="1" customFormat="1" ht="11.25">
      <c r="A23" s="18" t="s">
        <v>7</v>
      </c>
      <c r="B23" s="11"/>
      <c r="C23" s="12">
        <v>1814400</v>
      </c>
      <c r="D23" s="12">
        <v>1896048</v>
      </c>
      <c r="E23" s="12">
        <v>1981370.16</v>
      </c>
      <c r="F23" s="12">
        <v>2070531.82</v>
      </c>
      <c r="G23" s="12">
        <v>2163705.75</v>
      </c>
      <c r="H23" s="12">
        <v>2261072.5099999998</v>
      </c>
      <c r="I23" s="12">
        <v>2362820.77</v>
      </c>
      <c r="J23" s="12">
        <v>2469147.71</v>
      </c>
      <c r="K23" s="12">
        <v>2580259.35</v>
      </c>
      <c r="L23" s="12">
        <v>2696371.02</v>
      </c>
      <c r="M23" s="12">
        <v>2817707.72</v>
      </c>
      <c r="N23" s="12">
        <v>2944504.57</v>
      </c>
      <c r="O23" s="12">
        <v>3077007.27</v>
      </c>
      <c r="P23" s="12">
        <v>3215452.6</v>
      </c>
      <c r="Q23" s="12">
        <v>3360168.87</v>
      </c>
      <c r="R23" s="12">
        <v>3511376.46</v>
      </c>
      <c r="S23" s="12">
        <v>3669388.41</v>
      </c>
      <c r="T23" s="12">
        <v>3834510.88</v>
      </c>
      <c r="U23" s="12">
        <v>4007073.87</v>
      </c>
      <c r="V23" s="12">
        <v>4187381.75</v>
      </c>
      <c r="W23" s="12">
        <v>4375813.93</v>
      </c>
      <c r="X23" s="12">
        <v>4572725.55</v>
      </c>
      <c r="Y23" s="12">
        <v>4778498.2</v>
      </c>
      <c r="Z23" s="12">
        <v>4993530.62</v>
      </c>
      <c r="AA23" s="13">
        <v>5218239.5</v>
      </c>
    </row>
    <row r="24" spans="1:28" s="1" customFormat="1" ht="7.5" customHeight="1">
      <c r="A24" s="10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3"/>
    </row>
    <row r="25" spans="1:28" s="1" customFormat="1" ht="11.25">
      <c r="A25" s="14" t="s">
        <v>8</v>
      </c>
      <c r="B25" s="11"/>
      <c r="C25" s="16">
        <f>SUM(C26:C32)</f>
        <v>542704.5</v>
      </c>
      <c r="D25" s="16">
        <f t="shared" ref="D25:AA25" si="8">SUM(D26:D32)</f>
        <v>3900403.9</v>
      </c>
      <c r="E25" s="16">
        <f t="shared" si="8"/>
        <v>7976509.96</v>
      </c>
      <c r="F25" s="16">
        <f t="shared" si="8"/>
        <v>10441458.560000001</v>
      </c>
      <c r="G25" s="16">
        <f t="shared" si="8"/>
        <v>8136785.0899999999</v>
      </c>
      <c r="H25" s="16">
        <f t="shared" si="8"/>
        <v>8236609.79</v>
      </c>
      <c r="I25" s="16">
        <f t="shared" si="8"/>
        <v>8350349.5999999996</v>
      </c>
      <c r="J25" s="16">
        <f t="shared" si="8"/>
        <v>8478630.7199999988</v>
      </c>
      <c r="K25" s="16">
        <f t="shared" si="8"/>
        <v>9367069.5199999996</v>
      </c>
      <c r="L25" s="16">
        <f t="shared" si="8"/>
        <v>9559949.0199999996</v>
      </c>
      <c r="M25" s="16">
        <f t="shared" si="8"/>
        <v>9818918.6099999994</v>
      </c>
      <c r="N25" s="16">
        <f t="shared" si="8"/>
        <v>10201505.379999999</v>
      </c>
      <c r="O25" s="16">
        <f t="shared" si="8"/>
        <v>10660573.120000001</v>
      </c>
      <c r="P25" s="16">
        <f t="shared" si="8"/>
        <v>11140298.91</v>
      </c>
      <c r="Q25" s="16">
        <f t="shared" si="8"/>
        <v>11641612.369999999</v>
      </c>
      <c r="R25" s="16">
        <f t="shared" si="8"/>
        <v>13179275.32</v>
      </c>
      <c r="S25" s="16">
        <f t="shared" si="8"/>
        <v>13772342.720000001</v>
      </c>
      <c r="T25" s="16">
        <f t="shared" si="8"/>
        <v>14392098.139999999</v>
      </c>
      <c r="U25" s="16">
        <f t="shared" si="8"/>
        <v>15039742.560000001</v>
      </c>
      <c r="V25" s="16">
        <f t="shared" si="8"/>
        <v>15716530.970000001</v>
      </c>
      <c r="W25" s="16">
        <f t="shared" si="8"/>
        <v>16423774.85</v>
      </c>
      <c r="X25" s="16">
        <f t="shared" si="8"/>
        <v>17162844.73</v>
      </c>
      <c r="Y25" s="16">
        <f t="shared" si="8"/>
        <v>17935172.739999998</v>
      </c>
      <c r="Z25" s="16">
        <f t="shared" si="8"/>
        <v>18742255.52</v>
      </c>
      <c r="AA25" s="17">
        <f t="shared" si="8"/>
        <v>19585657.010000002</v>
      </c>
    </row>
    <row r="26" spans="1:28" s="1" customFormat="1" ht="11.25">
      <c r="A26" s="18" t="s">
        <v>9</v>
      </c>
      <c r="B26" s="11"/>
      <c r="C26" s="11"/>
      <c r="D26" s="12">
        <v>658028.01</v>
      </c>
      <c r="E26" s="12">
        <v>1680895.98</v>
      </c>
      <c r="F26" s="12">
        <v>2395276.77</v>
      </c>
      <c r="G26" s="12">
        <v>1835580.43</v>
      </c>
      <c r="H26" s="12">
        <v>1918181.55</v>
      </c>
      <c r="I26" s="12">
        <v>2004499.72</v>
      </c>
      <c r="J26" s="12">
        <v>2094702.21</v>
      </c>
      <c r="K26" s="12">
        <v>2387960.52</v>
      </c>
      <c r="L26" s="12">
        <v>2495418.75</v>
      </c>
      <c r="M26" s="12">
        <v>2607712.59</v>
      </c>
      <c r="N26" s="12">
        <v>2725059.66</v>
      </c>
      <c r="O26" s="12">
        <v>2847687.34</v>
      </c>
      <c r="P26" s="12">
        <v>2975833.27</v>
      </c>
      <c r="Q26" s="12">
        <v>3109745.77</v>
      </c>
      <c r="R26" s="12">
        <v>3520491.35</v>
      </c>
      <c r="S26" s="12">
        <v>3678913.46</v>
      </c>
      <c r="T26" s="12">
        <v>3844464.57</v>
      </c>
      <c r="U26" s="12">
        <v>4017465.48</v>
      </c>
      <c r="V26" s="12">
        <v>4198251.42</v>
      </c>
      <c r="W26" s="12">
        <v>4387172.74</v>
      </c>
      <c r="X26" s="12">
        <v>4584595.51</v>
      </c>
      <c r="Y26" s="12">
        <v>4790902.3099999996</v>
      </c>
      <c r="Z26" s="12">
        <v>5006492.91</v>
      </c>
      <c r="AA26" s="13">
        <v>5231785.09</v>
      </c>
    </row>
    <row r="27" spans="1:28" s="1" customFormat="1" ht="11.25">
      <c r="A27" s="18" t="s">
        <v>10</v>
      </c>
      <c r="B27" s="11"/>
      <c r="C27" s="11"/>
      <c r="D27" s="12">
        <v>337450.26</v>
      </c>
      <c r="E27" s="12">
        <v>861997.94</v>
      </c>
      <c r="F27" s="12">
        <v>1228347.06</v>
      </c>
      <c r="G27" s="12">
        <v>941323.3</v>
      </c>
      <c r="H27" s="12">
        <v>983682.85</v>
      </c>
      <c r="I27" s="12">
        <v>1027948.58</v>
      </c>
      <c r="J27" s="12">
        <v>1074206.26</v>
      </c>
      <c r="K27" s="12">
        <v>1224595.1399999999</v>
      </c>
      <c r="L27" s="12">
        <v>1279701.92</v>
      </c>
      <c r="M27" s="12">
        <v>1337288.51</v>
      </c>
      <c r="N27" s="12">
        <v>1397466.49</v>
      </c>
      <c r="O27" s="12">
        <v>1460352.48</v>
      </c>
      <c r="P27" s="12">
        <v>1526068.34</v>
      </c>
      <c r="Q27" s="12">
        <v>1594741.42</v>
      </c>
      <c r="R27" s="12">
        <v>1805380.18</v>
      </c>
      <c r="S27" s="12">
        <v>1886622.29</v>
      </c>
      <c r="T27" s="12">
        <v>1971520.29</v>
      </c>
      <c r="U27" s="12">
        <v>2060238.71</v>
      </c>
      <c r="V27" s="12">
        <v>2152949.4500000002</v>
      </c>
      <c r="W27" s="12">
        <v>2249832.17</v>
      </c>
      <c r="X27" s="12">
        <v>2351074.62</v>
      </c>
      <c r="Y27" s="12">
        <v>2456872.98</v>
      </c>
      <c r="Z27" s="12">
        <v>2567432.2599999998</v>
      </c>
      <c r="AA27" s="13">
        <v>2682966.71</v>
      </c>
    </row>
    <row r="28" spans="1:28" s="1" customFormat="1" ht="11.25">
      <c r="A28" s="18" t="s">
        <v>11</v>
      </c>
      <c r="B28" s="11"/>
      <c r="C28" s="11"/>
      <c r="D28" s="12">
        <v>1255314.96</v>
      </c>
      <c r="E28" s="12">
        <v>3206632.34</v>
      </c>
      <c r="F28" s="12">
        <v>4569451.08</v>
      </c>
      <c r="G28" s="12">
        <v>3501722.68</v>
      </c>
      <c r="H28" s="12">
        <v>3659300.2</v>
      </c>
      <c r="I28" s="12">
        <v>3823968.7</v>
      </c>
      <c r="J28" s="12">
        <v>3996047.3</v>
      </c>
      <c r="K28" s="12">
        <v>4555493.92</v>
      </c>
      <c r="L28" s="12">
        <v>4760491.1399999997</v>
      </c>
      <c r="M28" s="12">
        <v>4974713.25</v>
      </c>
      <c r="N28" s="12">
        <v>5198575.34</v>
      </c>
      <c r="O28" s="12">
        <v>5432511.2300000004</v>
      </c>
      <c r="P28" s="12">
        <v>5676974.2400000002</v>
      </c>
      <c r="Q28" s="12">
        <v>5932438.0800000001</v>
      </c>
      <c r="R28" s="12">
        <v>6716014.2699999996</v>
      </c>
      <c r="S28" s="12">
        <v>7018234.9199999999</v>
      </c>
      <c r="T28" s="12">
        <v>7334055.4900000002</v>
      </c>
      <c r="U28" s="12">
        <v>7664087.9900000002</v>
      </c>
      <c r="V28" s="12">
        <v>8008971.9400000004</v>
      </c>
      <c r="W28" s="12">
        <v>8369375.6799999997</v>
      </c>
      <c r="X28" s="12">
        <v>8745997.5899999999</v>
      </c>
      <c r="Y28" s="12">
        <v>9139567.4800000004</v>
      </c>
      <c r="Z28" s="12">
        <v>9550848.0199999996</v>
      </c>
      <c r="AA28" s="13">
        <v>9980636.1799999997</v>
      </c>
    </row>
    <row r="29" spans="1:28" s="1" customFormat="1" ht="11.25">
      <c r="A29" s="18" t="s">
        <v>12</v>
      </c>
      <c r="B29" s="11"/>
      <c r="C29" s="11"/>
      <c r="D29" s="12">
        <v>87737.07</v>
      </c>
      <c r="E29" s="12">
        <v>224119.46</v>
      </c>
      <c r="F29" s="12">
        <v>319370.23999999999</v>
      </c>
      <c r="G29" s="12">
        <v>244744.06</v>
      </c>
      <c r="H29" s="12">
        <v>255757.54</v>
      </c>
      <c r="I29" s="12">
        <v>267266.63</v>
      </c>
      <c r="J29" s="12">
        <v>279293.63</v>
      </c>
      <c r="K29" s="12">
        <v>318394.74</v>
      </c>
      <c r="L29" s="12">
        <v>332722.5</v>
      </c>
      <c r="M29" s="12">
        <v>347695.01</v>
      </c>
      <c r="N29" s="12">
        <v>363341.29</v>
      </c>
      <c r="O29" s="12">
        <v>379691.65</v>
      </c>
      <c r="P29" s="12">
        <v>396777.77</v>
      </c>
      <c r="Q29" s="12">
        <v>414632.77</v>
      </c>
      <c r="R29" s="12">
        <v>469398.85</v>
      </c>
      <c r="S29" s="12">
        <v>490521.8</v>
      </c>
      <c r="T29" s="12">
        <v>512595.28</v>
      </c>
      <c r="U29" s="12">
        <v>535662.06000000006</v>
      </c>
      <c r="V29" s="12">
        <v>559766.86</v>
      </c>
      <c r="W29" s="12">
        <v>584956.36</v>
      </c>
      <c r="X29" s="12">
        <v>611279.4</v>
      </c>
      <c r="Y29" s="12">
        <v>638786.97</v>
      </c>
      <c r="Z29" s="12">
        <v>667532.39</v>
      </c>
      <c r="AA29" s="13">
        <v>697571.35</v>
      </c>
    </row>
    <row r="30" spans="1:28" s="1" customFormat="1" ht="11.25">
      <c r="A30" s="18" t="s">
        <v>59</v>
      </c>
      <c r="B30" s="11"/>
      <c r="C30" s="11">
        <v>542704.5</v>
      </c>
      <c r="D30" s="12">
        <v>894312.5</v>
      </c>
      <c r="E30" s="12">
        <v>789612.5</v>
      </c>
      <c r="F30" s="12">
        <v>684912.5</v>
      </c>
      <c r="G30" s="12">
        <v>580212.5</v>
      </c>
      <c r="H30" s="12">
        <v>475512.5</v>
      </c>
      <c r="I30" s="12">
        <v>370812.5</v>
      </c>
      <c r="J30" s="12">
        <v>266112.5</v>
      </c>
      <c r="K30" s="12">
        <v>161412.5</v>
      </c>
      <c r="L30" s="12">
        <v>56712.5</v>
      </c>
      <c r="M30" s="21"/>
      <c r="N30" s="21"/>
      <c r="O30" s="21"/>
      <c r="P30" s="21"/>
      <c r="Q30" s="21"/>
      <c r="R30" s="21"/>
      <c r="S30" s="12"/>
      <c r="T30" s="12"/>
      <c r="U30" s="12"/>
      <c r="V30" s="12"/>
      <c r="W30" s="12"/>
      <c r="X30" s="12"/>
      <c r="Y30" s="12"/>
      <c r="Z30" s="12"/>
      <c r="AA30" s="13"/>
    </row>
    <row r="31" spans="1:28" s="1" customFormat="1" ht="11.25">
      <c r="A31" s="18" t="s">
        <v>60</v>
      </c>
      <c r="B31" s="11"/>
      <c r="C31" s="11"/>
      <c r="D31" s="12">
        <v>542704.5</v>
      </c>
      <c r="E31" s="12">
        <v>894312.5</v>
      </c>
      <c r="F31" s="12">
        <v>789612.5</v>
      </c>
      <c r="G31" s="12">
        <v>684912.5</v>
      </c>
      <c r="H31" s="12">
        <v>580212.5</v>
      </c>
      <c r="I31" s="12">
        <v>475512.5</v>
      </c>
      <c r="J31" s="12">
        <v>370812.5</v>
      </c>
      <c r="K31" s="12">
        <v>266112.5</v>
      </c>
      <c r="L31" s="12">
        <v>161412.5</v>
      </c>
      <c r="M31" s="21">
        <v>56712.5</v>
      </c>
      <c r="N31" s="21"/>
      <c r="O31" s="21"/>
      <c r="P31" s="21"/>
      <c r="Q31" s="21"/>
      <c r="R31" s="21"/>
      <c r="S31" s="12"/>
      <c r="T31" s="12"/>
      <c r="U31" s="12"/>
      <c r="V31" s="12"/>
      <c r="W31" s="12"/>
      <c r="X31" s="12"/>
      <c r="Y31" s="12"/>
      <c r="Z31" s="12"/>
      <c r="AA31" s="13"/>
    </row>
    <row r="32" spans="1:28" s="1" customFormat="1" ht="11.25">
      <c r="A32" s="18" t="s">
        <v>13</v>
      </c>
      <c r="B32" s="11"/>
      <c r="C32" s="11"/>
      <c r="D32" s="12">
        <v>124856.6</v>
      </c>
      <c r="E32" s="12">
        <v>318939.24</v>
      </c>
      <c r="F32" s="12">
        <v>454488.41</v>
      </c>
      <c r="G32" s="12">
        <v>348289.62</v>
      </c>
      <c r="H32" s="12">
        <v>363962.65</v>
      </c>
      <c r="I32" s="12">
        <v>380340.97</v>
      </c>
      <c r="J32" s="12">
        <v>397456.32</v>
      </c>
      <c r="K32" s="12">
        <v>453100.2</v>
      </c>
      <c r="L32" s="12">
        <v>473489.71</v>
      </c>
      <c r="M32" s="12">
        <v>494796.75</v>
      </c>
      <c r="N32" s="12">
        <v>517062.6</v>
      </c>
      <c r="O32" s="12">
        <v>540330.42000000004</v>
      </c>
      <c r="P32" s="12">
        <v>564645.29</v>
      </c>
      <c r="Q32" s="12">
        <v>590054.32999999996</v>
      </c>
      <c r="R32" s="12">
        <v>667990.67000000004</v>
      </c>
      <c r="S32" s="12">
        <v>698050.25</v>
      </c>
      <c r="T32" s="12">
        <v>729462.51</v>
      </c>
      <c r="U32" s="12">
        <v>762288.32</v>
      </c>
      <c r="V32" s="12">
        <v>796591.3</v>
      </c>
      <c r="W32" s="12">
        <v>832437.9</v>
      </c>
      <c r="X32" s="12">
        <v>869897.61</v>
      </c>
      <c r="Y32" s="12">
        <v>909043</v>
      </c>
      <c r="Z32" s="12">
        <v>949949.94</v>
      </c>
      <c r="AA32" s="13">
        <v>992697.68</v>
      </c>
    </row>
    <row r="33" spans="1:27" s="1" customFormat="1" ht="7.5" customHeight="1">
      <c r="A33" s="10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3"/>
    </row>
    <row r="34" spans="1:27" s="1" customFormat="1" ht="11.25">
      <c r="A34" s="14" t="s">
        <v>14</v>
      </c>
      <c r="B34" s="11"/>
      <c r="C34" s="16">
        <f t="shared" ref="C34:K34" si="9">C13-C15-C22-C25</f>
        <v>-2357104.5</v>
      </c>
      <c r="D34" s="16">
        <f t="shared" si="9"/>
        <v>-1236382.0259100008</v>
      </c>
      <c r="E34" s="16">
        <f t="shared" si="9"/>
        <v>2267971.3332249997</v>
      </c>
      <c r="F34" s="16">
        <f t="shared" si="9"/>
        <v>5795049.9579199944</v>
      </c>
      <c r="G34" s="16">
        <f t="shared" si="9"/>
        <v>3242116.8521050029</v>
      </c>
      <c r="H34" s="16">
        <f t="shared" si="9"/>
        <v>3748070.0052000014</v>
      </c>
      <c r="I34" s="16">
        <f t="shared" si="9"/>
        <v>4267368.0750550013</v>
      </c>
      <c r="J34" s="16">
        <f t="shared" si="9"/>
        <v>4800611.5248350017</v>
      </c>
      <c r="K34" s="16">
        <f t="shared" si="9"/>
        <v>6297431.6316900048</v>
      </c>
      <c r="L34" s="16">
        <f t="shared" ref="L34:T34" si="10">L13-L15-L22-L25</f>
        <v>6903181.9610549994</v>
      </c>
      <c r="M34" s="16">
        <f t="shared" si="10"/>
        <v>7478780.535050001</v>
      </c>
      <c r="N34" s="16">
        <f t="shared" si="10"/>
        <v>8590021.7086849995</v>
      </c>
      <c r="O34" s="16">
        <f t="shared" si="10"/>
        <v>9664027.5019649975</v>
      </c>
      <c r="P34" s="16">
        <f t="shared" si="10"/>
        <v>10136702.634705</v>
      </c>
      <c r="Q34" s="16">
        <f t="shared" si="10"/>
        <v>10630607.229769999</v>
      </c>
      <c r="R34" s="16">
        <f t="shared" si="10"/>
        <v>12438221.380084995</v>
      </c>
      <c r="S34" s="16">
        <f t="shared" si="10"/>
        <v>13035715.221165</v>
      </c>
      <c r="T34" s="16">
        <f t="shared" si="10"/>
        <v>13660096.308295002</v>
      </c>
      <c r="U34" s="16">
        <f t="shared" ref="U34:AA34" si="11">U13-U15-U22-U25</f>
        <v>14312564.527979998</v>
      </c>
      <c r="V34" s="16">
        <f t="shared" si="11"/>
        <v>14994414.278065002</v>
      </c>
      <c r="W34" s="16">
        <f t="shared" si="11"/>
        <v>15706936.821815001</v>
      </c>
      <c r="X34" s="16">
        <f t="shared" si="11"/>
        <v>16451522.868535001</v>
      </c>
      <c r="Y34" s="16">
        <f t="shared" si="11"/>
        <v>17229615.297834996</v>
      </c>
      <c r="Z34" s="16">
        <f t="shared" si="11"/>
        <v>18042721.874915</v>
      </c>
      <c r="AA34" s="17">
        <f t="shared" si="11"/>
        <v>18892418.261834998</v>
      </c>
    </row>
    <row r="35" spans="1:27" s="1" customFormat="1" ht="7.5" customHeight="1">
      <c r="A35" s="10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</row>
    <row r="36" spans="1:27" s="1" customFormat="1" ht="11.25">
      <c r="A36" s="14" t="s">
        <v>61</v>
      </c>
      <c r="B36" s="11"/>
      <c r="C36" s="16">
        <v>-50000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</row>
    <row r="37" spans="1:27" s="1" customFormat="1" ht="7.5" customHeight="1">
      <c r="A37" s="10"/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</row>
    <row r="38" spans="1:27" s="1" customFormat="1" ht="11.25">
      <c r="A38" s="14" t="s">
        <v>15</v>
      </c>
      <c r="B38" s="11"/>
      <c r="C38" s="16">
        <f>C34+C36</f>
        <v>-2407104.5</v>
      </c>
      <c r="D38" s="16">
        <f t="shared" ref="D38:AA38" si="12">D34+D36</f>
        <v>-1236382.0259100008</v>
      </c>
      <c r="E38" s="16">
        <f t="shared" si="12"/>
        <v>2267971.3332249997</v>
      </c>
      <c r="F38" s="16">
        <f t="shared" si="12"/>
        <v>5795049.9579199944</v>
      </c>
      <c r="G38" s="16">
        <f t="shared" si="12"/>
        <v>3242116.8521050029</v>
      </c>
      <c r="H38" s="16">
        <f t="shared" si="12"/>
        <v>3748070.0052000014</v>
      </c>
      <c r="I38" s="16">
        <f t="shared" si="12"/>
        <v>4267368.0750550013</v>
      </c>
      <c r="J38" s="16">
        <f t="shared" si="12"/>
        <v>4800611.5248350017</v>
      </c>
      <c r="K38" s="16">
        <f t="shared" si="12"/>
        <v>6297431.6316900048</v>
      </c>
      <c r="L38" s="16">
        <f t="shared" si="12"/>
        <v>6903181.9610549994</v>
      </c>
      <c r="M38" s="16">
        <f t="shared" si="12"/>
        <v>7478780.535050001</v>
      </c>
      <c r="N38" s="16">
        <f t="shared" si="12"/>
        <v>8590021.7086849995</v>
      </c>
      <c r="O38" s="16">
        <f t="shared" si="12"/>
        <v>9664027.5019649975</v>
      </c>
      <c r="P38" s="16">
        <f t="shared" si="12"/>
        <v>10136702.634705</v>
      </c>
      <c r="Q38" s="16">
        <f t="shared" si="12"/>
        <v>10630607.229769999</v>
      </c>
      <c r="R38" s="16">
        <f t="shared" si="12"/>
        <v>12438221.380084995</v>
      </c>
      <c r="S38" s="16">
        <f t="shared" si="12"/>
        <v>13035715.221165</v>
      </c>
      <c r="T38" s="16">
        <f t="shared" si="12"/>
        <v>13660096.308295002</v>
      </c>
      <c r="U38" s="16">
        <f t="shared" si="12"/>
        <v>14312564.527979998</v>
      </c>
      <c r="V38" s="16">
        <f t="shared" si="12"/>
        <v>14994414.278065002</v>
      </c>
      <c r="W38" s="16">
        <f t="shared" si="12"/>
        <v>15706936.821815001</v>
      </c>
      <c r="X38" s="16">
        <f t="shared" si="12"/>
        <v>16451522.868535001</v>
      </c>
      <c r="Y38" s="16">
        <f t="shared" si="12"/>
        <v>17229615.297834996</v>
      </c>
      <c r="Z38" s="16">
        <f t="shared" si="12"/>
        <v>18042721.874915</v>
      </c>
      <c r="AA38" s="17">
        <f t="shared" si="12"/>
        <v>18892418.261834998</v>
      </c>
    </row>
    <row r="39" spans="1:27" s="1" customFormat="1" ht="7.5" customHeight="1">
      <c r="A39" s="10"/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3"/>
    </row>
    <row r="40" spans="1:27" s="1" customFormat="1" ht="11.25">
      <c r="A40" s="14" t="s">
        <v>62</v>
      </c>
      <c r="B40" s="11"/>
      <c r="C40" s="11"/>
      <c r="D40" s="12"/>
      <c r="E40" s="16">
        <f>E44+E43-E42-E41</f>
        <v>522977.17730754986</v>
      </c>
      <c r="F40" s="16">
        <f t="shared" ref="F40:AA40" si="13">F44+F43-F42-F41</f>
        <v>1362421.8899849588</v>
      </c>
      <c r="G40" s="16">
        <f t="shared" si="13"/>
        <v>812769.23971570097</v>
      </c>
      <c r="H40" s="16">
        <f t="shared" si="13"/>
        <v>1250343.8017680005</v>
      </c>
      <c r="I40" s="16">
        <f t="shared" si="13"/>
        <v>1426905.1455187004</v>
      </c>
      <c r="J40" s="16">
        <f t="shared" si="13"/>
        <v>1608207.9184439005</v>
      </c>
      <c r="K40" s="16">
        <f t="shared" si="13"/>
        <v>2117126.7547746017</v>
      </c>
      <c r="L40" s="16">
        <f t="shared" si="13"/>
        <v>2323081.8667586995</v>
      </c>
      <c r="M40" s="16">
        <f t="shared" si="13"/>
        <v>2518785.3819170003</v>
      </c>
      <c r="N40" s="16">
        <f t="shared" si="13"/>
        <v>2896607.3809528998</v>
      </c>
      <c r="O40" s="16">
        <f t="shared" si="13"/>
        <v>3261769.3506680992</v>
      </c>
      <c r="P40" s="20">
        <f t="shared" si="13"/>
        <v>3409081.54867625</v>
      </c>
      <c r="Q40" s="20">
        <f t="shared" si="13"/>
        <v>3590406.4581217999</v>
      </c>
      <c r="R40" s="16">
        <f t="shared" si="13"/>
        <v>4204995.269228898</v>
      </c>
      <c r="S40" s="16">
        <f t="shared" si="13"/>
        <v>4408143.1751961</v>
      </c>
      <c r="T40" s="16">
        <f t="shared" si="13"/>
        <v>4620432.7448203005</v>
      </c>
      <c r="U40" s="20">
        <f t="shared" si="13"/>
        <v>4842271.939513199</v>
      </c>
      <c r="V40" s="16">
        <f t="shared" si="13"/>
        <v>5074100.8545421008</v>
      </c>
      <c r="W40" s="16">
        <f t="shared" si="13"/>
        <v>5316358.5194170997</v>
      </c>
      <c r="X40" s="16">
        <f t="shared" si="13"/>
        <v>5569517.7753018998</v>
      </c>
      <c r="Y40" s="16">
        <f t="shared" si="13"/>
        <v>5834069.201263899</v>
      </c>
      <c r="Z40" s="16">
        <f t="shared" si="13"/>
        <v>6110525.4374711001</v>
      </c>
      <c r="AA40" s="17">
        <f t="shared" si="13"/>
        <v>6399422.2090238994</v>
      </c>
    </row>
    <row r="41" spans="1:27" s="1" customFormat="1" ht="23.25" customHeight="1">
      <c r="A41" s="19" t="s">
        <v>63</v>
      </c>
      <c r="B41" s="12"/>
      <c r="C41" s="11"/>
      <c r="D41" s="12"/>
      <c r="E41" s="21">
        <f t="shared" ref="E41:F42" si="14">E43*30%</f>
        <v>162897.84999187497</v>
      </c>
      <c r="F41" s="21">
        <f t="shared" si="14"/>
        <v>427428.74684399954</v>
      </c>
      <c r="G41" s="21">
        <v>199510.21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3"/>
    </row>
    <row r="42" spans="1:27" s="1" customFormat="1" ht="23.25" customHeight="1">
      <c r="A42" s="19" t="s">
        <v>64</v>
      </c>
      <c r="B42" s="12"/>
      <c r="C42" s="11"/>
      <c r="D42" s="12"/>
      <c r="E42" s="21">
        <f t="shared" si="14"/>
        <v>61235.225997074987</v>
      </c>
      <c r="F42" s="21">
        <f t="shared" si="14"/>
        <v>156466.34886383984</v>
      </c>
      <c r="G42" s="21">
        <v>66040.28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1" customFormat="1" ht="23.25" customHeight="1">
      <c r="A43" s="19" t="s">
        <v>65</v>
      </c>
      <c r="B43" s="12"/>
      <c r="C43" s="11"/>
      <c r="D43" s="12"/>
      <c r="E43" s="21">
        <f t="shared" ref="E43:K43" si="15">E38*0.25-24000</f>
        <v>542992.83330624993</v>
      </c>
      <c r="F43" s="21">
        <f t="shared" si="15"/>
        <v>1424762.4894799986</v>
      </c>
      <c r="G43" s="21">
        <f t="shared" si="15"/>
        <v>786529.21302625071</v>
      </c>
      <c r="H43" s="21">
        <f t="shared" si="15"/>
        <v>913017.50130000035</v>
      </c>
      <c r="I43" s="21">
        <f t="shared" si="15"/>
        <v>1042842.0187637503</v>
      </c>
      <c r="J43" s="21">
        <f t="shared" si="15"/>
        <v>1176152.8812087504</v>
      </c>
      <c r="K43" s="21">
        <f t="shared" si="15"/>
        <v>1550357.9079225012</v>
      </c>
      <c r="L43" s="21">
        <f t="shared" ref="L43:U43" si="16">L38*0.25-24000</f>
        <v>1701795.4902637498</v>
      </c>
      <c r="M43" s="21">
        <f t="shared" si="16"/>
        <v>1845695.1337625002</v>
      </c>
      <c r="N43" s="21">
        <f t="shared" si="16"/>
        <v>2123505.4271712499</v>
      </c>
      <c r="O43" s="21">
        <f t="shared" si="16"/>
        <v>2392006.8754912494</v>
      </c>
      <c r="P43" s="21">
        <f t="shared" si="16"/>
        <v>2510175.6586762499</v>
      </c>
      <c r="Q43" s="21">
        <f t="shared" si="16"/>
        <v>2633651.8074424998</v>
      </c>
      <c r="R43" s="21">
        <f t="shared" si="16"/>
        <v>3085555.3450212488</v>
      </c>
      <c r="S43" s="21">
        <f t="shared" si="16"/>
        <v>3234928.8052912499</v>
      </c>
      <c r="T43" s="21">
        <f t="shared" si="16"/>
        <v>3391024.0770737506</v>
      </c>
      <c r="U43" s="21">
        <f t="shared" si="16"/>
        <v>3554141.1319949995</v>
      </c>
      <c r="V43" s="21">
        <f t="shared" ref="V43:AA43" si="17">V38*0.25-24000</f>
        <v>3724603.5695162504</v>
      </c>
      <c r="W43" s="21">
        <f t="shared" si="17"/>
        <v>3902734.2054537502</v>
      </c>
      <c r="X43" s="21">
        <f t="shared" si="17"/>
        <v>4088880.7171337502</v>
      </c>
      <c r="Y43" s="21">
        <f t="shared" si="17"/>
        <v>4283403.824458749</v>
      </c>
      <c r="Z43" s="21">
        <f t="shared" si="17"/>
        <v>4486680.46872875</v>
      </c>
      <c r="AA43" s="21">
        <f t="shared" si="17"/>
        <v>4699104.5654587494</v>
      </c>
    </row>
    <row r="44" spans="1:27" s="1" customFormat="1" ht="11.25">
      <c r="A44" s="18" t="s">
        <v>66</v>
      </c>
      <c r="B44" s="12"/>
      <c r="C44" s="11"/>
      <c r="D44" s="12"/>
      <c r="E44" s="12">
        <f>E38*9%</f>
        <v>204117.41999024997</v>
      </c>
      <c r="F44" s="12">
        <f t="shared" ref="F44:AA44" si="18">F38*9%</f>
        <v>521554.49621279945</v>
      </c>
      <c r="G44" s="12">
        <f t="shared" si="18"/>
        <v>291790.51668945025</v>
      </c>
      <c r="H44" s="12">
        <f t="shared" si="18"/>
        <v>337326.30046800012</v>
      </c>
      <c r="I44" s="12">
        <f t="shared" si="18"/>
        <v>384063.12675495009</v>
      </c>
      <c r="J44" s="12">
        <f t="shared" si="18"/>
        <v>432055.03723515011</v>
      </c>
      <c r="K44" s="12">
        <f t="shared" si="18"/>
        <v>566768.84685210045</v>
      </c>
      <c r="L44" s="12">
        <f t="shared" si="18"/>
        <v>621286.37649494992</v>
      </c>
      <c r="M44" s="12">
        <f t="shared" si="18"/>
        <v>673090.24815450003</v>
      </c>
      <c r="N44" s="12">
        <f t="shared" si="18"/>
        <v>773101.95378164994</v>
      </c>
      <c r="O44" s="12">
        <f t="shared" si="18"/>
        <v>869762.47517684975</v>
      </c>
      <c r="P44" s="21">
        <v>898905.89</v>
      </c>
      <c r="Q44" s="12">
        <f t="shared" si="18"/>
        <v>956754.65067929984</v>
      </c>
      <c r="R44" s="12">
        <f t="shared" si="18"/>
        <v>1119439.9242076494</v>
      </c>
      <c r="S44" s="12">
        <f t="shared" si="18"/>
        <v>1173214.3699048499</v>
      </c>
      <c r="T44" s="12">
        <f t="shared" si="18"/>
        <v>1229408.6677465502</v>
      </c>
      <c r="U44" s="12">
        <f t="shared" si="18"/>
        <v>1288130.8075181998</v>
      </c>
      <c r="V44" s="12">
        <f t="shared" si="18"/>
        <v>1349497.2850258502</v>
      </c>
      <c r="W44" s="12">
        <f t="shared" si="18"/>
        <v>1413624.3139633499</v>
      </c>
      <c r="X44" s="12">
        <f t="shared" si="18"/>
        <v>1480637.05816815</v>
      </c>
      <c r="Y44" s="12">
        <f t="shared" si="18"/>
        <v>1550665.3768051495</v>
      </c>
      <c r="Z44" s="12">
        <f t="shared" si="18"/>
        <v>1623844.9687423499</v>
      </c>
      <c r="AA44" s="13">
        <f t="shared" si="18"/>
        <v>1700317.6435651497</v>
      </c>
    </row>
    <row r="45" spans="1:27" s="1" customFormat="1" ht="7.5" customHeight="1">
      <c r="A45" s="10"/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3"/>
    </row>
    <row r="46" spans="1:27" s="1" customFormat="1" ht="11.25">
      <c r="A46" s="14" t="s">
        <v>16</v>
      </c>
      <c r="B46" s="11"/>
      <c r="C46" s="16">
        <f>C38-C40</f>
        <v>-2407104.5</v>
      </c>
      <c r="D46" s="16">
        <f t="shared" ref="D46:AA46" si="19">D38-D40</f>
        <v>-1236382.0259100008</v>
      </c>
      <c r="E46" s="16">
        <f t="shared" si="19"/>
        <v>1744994.1559174499</v>
      </c>
      <c r="F46" s="16">
        <f t="shared" si="19"/>
        <v>4432628.0679350356</v>
      </c>
      <c r="G46" s="16">
        <f t="shared" si="19"/>
        <v>2429347.6123893019</v>
      </c>
      <c r="H46" s="16">
        <v>2551329.2000000002</v>
      </c>
      <c r="I46" s="16">
        <f t="shared" si="19"/>
        <v>2840462.9295363007</v>
      </c>
      <c r="J46" s="16">
        <f t="shared" si="19"/>
        <v>3192403.6063911011</v>
      </c>
      <c r="K46" s="16">
        <f t="shared" si="19"/>
        <v>4180304.8769154032</v>
      </c>
      <c r="L46" s="16">
        <f t="shared" si="19"/>
        <v>4580100.0942962999</v>
      </c>
      <c r="M46" s="16">
        <f t="shared" si="19"/>
        <v>4959995.1531330012</v>
      </c>
      <c r="N46" s="16">
        <f t="shared" si="19"/>
        <v>5693414.3277320992</v>
      </c>
      <c r="O46" s="16">
        <f t="shared" si="19"/>
        <v>6402258.1512968987</v>
      </c>
      <c r="P46" s="20">
        <f t="shared" si="19"/>
        <v>6727621.0860287491</v>
      </c>
      <c r="Q46" s="16">
        <f t="shared" si="19"/>
        <v>7040200.7716481993</v>
      </c>
      <c r="R46" s="16">
        <f t="shared" si="19"/>
        <v>8233226.1108560972</v>
      </c>
      <c r="S46" s="16">
        <f t="shared" si="19"/>
        <v>8627572.0459688995</v>
      </c>
      <c r="T46" s="16">
        <f t="shared" si="19"/>
        <v>9039663.5634747017</v>
      </c>
      <c r="U46" s="20">
        <f t="shared" si="19"/>
        <v>9470292.5884667989</v>
      </c>
      <c r="V46" s="16">
        <f t="shared" si="19"/>
        <v>9920313.4235229008</v>
      </c>
      <c r="W46" s="16">
        <f t="shared" si="19"/>
        <v>10390578.302397901</v>
      </c>
      <c r="X46" s="16">
        <f t="shared" si="19"/>
        <v>10882005.093233101</v>
      </c>
      <c r="Y46" s="16">
        <f t="shared" si="19"/>
        <v>11395546.096571097</v>
      </c>
      <c r="Z46" s="16">
        <f t="shared" si="19"/>
        <v>11932196.437443901</v>
      </c>
      <c r="AA46" s="17">
        <f t="shared" si="19"/>
        <v>12492996.052811097</v>
      </c>
    </row>
    <row r="47" spans="1:27" s="1" customFormat="1" ht="7.5" customHeight="1">
      <c r="A47" s="10"/>
      <c r="B47" s="11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3"/>
    </row>
    <row r="48" spans="1:27" s="1" customFormat="1" ht="11.25">
      <c r="A48" s="18" t="s">
        <v>67</v>
      </c>
      <c r="B48" s="11"/>
      <c r="C48" s="11"/>
      <c r="D48" s="12">
        <f>D18+D19+D20</f>
        <v>1041414.1499999999</v>
      </c>
      <c r="E48" s="12">
        <f t="shared" ref="E48:AA48" si="20">E18+E19+E20</f>
        <v>2082828.2999999998</v>
      </c>
      <c r="F48" s="12">
        <f t="shared" si="20"/>
        <v>2082828.2999999998</v>
      </c>
      <c r="G48" s="12">
        <f t="shared" si="20"/>
        <v>2082828.2999999998</v>
      </c>
      <c r="H48" s="12">
        <f t="shared" si="20"/>
        <v>2082828.2999999998</v>
      </c>
      <c r="I48" s="12">
        <f t="shared" si="20"/>
        <v>2082828.2999999998</v>
      </c>
      <c r="J48" s="12">
        <f t="shared" si="20"/>
        <v>2082828.2999999998</v>
      </c>
      <c r="K48" s="12">
        <f t="shared" si="20"/>
        <v>2082828.2999999998</v>
      </c>
      <c r="L48" s="12">
        <f t="shared" si="20"/>
        <v>2082828.2999999998</v>
      </c>
      <c r="M48" s="12">
        <f t="shared" si="20"/>
        <v>2082828.2999999998</v>
      </c>
      <c r="N48" s="12">
        <f t="shared" si="20"/>
        <v>1461124.0799999998</v>
      </c>
      <c r="O48" s="12">
        <f t="shared" si="20"/>
        <v>839419.86</v>
      </c>
      <c r="P48" s="12">
        <f t="shared" si="20"/>
        <v>839419.86</v>
      </c>
      <c r="Q48" s="12">
        <f t="shared" si="20"/>
        <v>839419.86</v>
      </c>
      <c r="R48" s="12">
        <f t="shared" si="20"/>
        <v>839419.86</v>
      </c>
      <c r="S48" s="12">
        <f t="shared" si="20"/>
        <v>839419.86</v>
      </c>
      <c r="T48" s="12">
        <f t="shared" si="20"/>
        <v>839419.86</v>
      </c>
      <c r="U48" s="12">
        <f t="shared" si="20"/>
        <v>839419.86</v>
      </c>
      <c r="V48" s="12">
        <f t="shared" si="20"/>
        <v>839419.86</v>
      </c>
      <c r="W48" s="12">
        <f t="shared" si="20"/>
        <v>839419.86</v>
      </c>
      <c r="X48" s="12">
        <f t="shared" si="20"/>
        <v>839419.86</v>
      </c>
      <c r="Y48" s="12">
        <f t="shared" si="20"/>
        <v>839419.86</v>
      </c>
      <c r="Z48" s="12">
        <f t="shared" si="20"/>
        <v>839419.86</v>
      </c>
      <c r="AA48" s="13">
        <f t="shared" si="20"/>
        <v>839419.86</v>
      </c>
    </row>
    <row r="49" spans="1:27" s="1" customFormat="1" ht="7.5" customHeight="1">
      <c r="A49" s="10"/>
      <c r="B49" s="1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3"/>
    </row>
    <row r="50" spans="1:27" s="1" customFormat="1" ht="11.25">
      <c r="A50" s="14" t="s">
        <v>17</v>
      </c>
      <c r="B50" s="11"/>
      <c r="C50" s="16">
        <f>C46+C48</f>
        <v>-2407104.5</v>
      </c>
      <c r="D50" s="16">
        <f t="shared" ref="D50:AA50" si="21">D46+D48</f>
        <v>-194967.87591000088</v>
      </c>
      <c r="E50" s="16">
        <f t="shared" si="21"/>
        <v>3827822.4559174497</v>
      </c>
      <c r="F50" s="16">
        <f t="shared" si="21"/>
        <v>6515456.3679350354</v>
      </c>
      <c r="G50" s="16">
        <f t="shared" si="21"/>
        <v>4512175.9123893017</v>
      </c>
      <c r="H50" s="16">
        <f t="shared" si="21"/>
        <v>4634157.5</v>
      </c>
      <c r="I50" s="16">
        <f t="shared" si="21"/>
        <v>4923291.2295363005</v>
      </c>
      <c r="J50" s="16">
        <f t="shared" si="21"/>
        <v>5275231.906391101</v>
      </c>
      <c r="K50" s="16">
        <f t="shared" si="21"/>
        <v>6263133.1769154035</v>
      </c>
      <c r="L50" s="16">
        <f t="shared" si="21"/>
        <v>6662928.3942962997</v>
      </c>
      <c r="M50" s="16">
        <f t="shared" si="21"/>
        <v>7042823.453133001</v>
      </c>
      <c r="N50" s="16">
        <f t="shared" si="21"/>
        <v>7154538.4077320993</v>
      </c>
      <c r="O50" s="16">
        <f t="shared" si="21"/>
        <v>7241678.0112968991</v>
      </c>
      <c r="P50" s="16">
        <f t="shared" si="21"/>
        <v>7567040.9460287495</v>
      </c>
      <c r="Q50" s="16">
        <v>7873974.2199999997</v>
      </c>
      <c r="R50" s="16">
        <f t="shared" si="21"/>
        <v>9072645.9708560966</v>
      </c>
      <c r="S50" s="16">
        <f t="shared" si="21"/>
        <v>9466991.9059688989</v>
      </c>
      <c r="T50" s="16">
        <f t="shared" si="21"/>
        <v>9879083.4234747011</v>
      </c>
      <c r="U50" s="16">
        <f t="shared" si="21"/>
        <v>10309712.448466798</v>
      </c>
      <c r="V50" s="16">
        <f t="shared" si="21"/>
        <v>10759733.2835229</v>
      </c>
      <c r="W50" s="16">
        <f t="shared" si="21"/>
        <v>11229998.162397901</v>
      </c>
      <c r="X50" s="16">
        <v>11849540.07</v>
      </c>
      <c r="Y50" s="16">
        <f t="shared" si="21"/>
        <v>12234965.956571097</v>
      </c>
      <c r="Z50" s="16">
        <f t="shared" si="21"/>
        <v>12771616.2974439</v>
      </c>
      <c r="AA50" s="17">
        <f t="shared" si="21"/>
        <v>13332415.912811097</v>
      </c>
    </row>
    <row r="51" spans="1:27" s="1" customFormat="1" ht="7.5" customHeight="1">
      <c r="A51" s="10"/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3"/>
    </row>
    <row r="52" spans="1:27" s="1" customFormat="1" ht="11.25">
      <c r="A52" s="18" t="s">
        <v>68</v>
      </c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3"/>
    </row>
    <row r="53" spans="1:27" s="1" customFormat="1" ht="11.25">
      <c r="A53" s="18" t="s">
        <v>18</v>
      </c>
      <c r="B53" s="11"/>
      <c r="C53" s="12">
        <v>15680831.57</v>
      </c>
      <c r="D53" s="12">
        <v>16899329.59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3"/>
    </row>
    <row r="54" spans="1:27" s="1" customFormat="1" ht="7.5" customHeight="1">
      <c r="A54" s="10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3"/>
    </row>
    <row r="55" spans="1:27" s="1" customFormat="1" ht="11.25">
      <c r="A55" s="18" t="s">
        <v>19</v>
      </c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3"/>
    </row>
    <row r="56" spans="1:27" s="1" customFormat="1" ht="11.25">
      <c r="A56" s="18" t="s">
        <v>69</v>
      </c>
      <c r="B56" s="11"/>
      <c r="C56" s="11"/>
      <c r="D56" s="12">
        <v>1000000</v>
      </c>
      <c r="E56" s="12">
        <v>1000000</v>
      </c>
      <c r="F56" s="12">
        <v>1000000</v>
      </c>
      <c r="G56" s="12">
        <v>1000000</v>
      </c>
      <c r="H56" s="12">
        <v>1000000</v>
      </c>
      <c r="I56" s="12">
        <v>1000000</v>
      </c>
      <c r="J56" s="12">
        <v>1000000</v>
      </c>
      <c r="K56" s="12">
        <v>1000000</v>
      </c>
      <c r="L56" s="12">
        <v>1000000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3"/>
    </row>
    <row r="57" spans="1:27" s="1" customFormat="1" ht="11.25">
      <c r="A57" s="18" t="s">
        <v>70</v>
      </c>
      <c r="B57" s="11"/>
      <c r="C57" s="11"/>
      <c r="D57" s="12"/>
      <c r="E57" s="12">
        <v>1000000</v>
      </c>
      <c r="F57" s="12">
        <v>1000000</v>
      </c>
      <c r="G57" s="12">
        <v>1000000</v>
      </c>
      <c r="H57" s="12">
        <v>1000000</v>
      </c>
      <c r="I57" s="12">
        <v>1000000</v>
      </c>
      <c r="J57" s="12">
        <v>1000000</v>
      </c>
      <c r="K57" s="12">
        <v>1000000</v>
      </c>
      <c r="L57" s="12">
        <v>1000000</v>
      </c>
      <c r="M57" s="12">
        <v>1000000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3"/>
    </row>
    <row r="58" spans="1:27" s="1" customFormat="1" ht="11.25">
      <c r="A58" s="18" t="s">
        <v>71</v>
      </c>
      <c r="B58" s="11"/>
      <c r="C58" s="12">
        <v>9000000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3"/>
    </row>
    <row r="59" spans="1:27" s="1" customFormat="1" ht="11.25">
      <c r="A59" s="18" t="s">
        <v>72</v>
      </c>
      <c r="B59" s="11"/>
      <c r="C59" s="12"/>
      <c r="D59" s="12">
        <v>9000000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3"/>
    </row>
    <row r="60" spans="1:27" s="1" customFormat="1" ht="7.5" customHeight="1">
      <c r="A60" s="10"/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3"/>
    </row>
    <row r="61" spans="1:27" s="1" customFormat="1" ht="11.25">
      <c r="A61" s="14" t="s">
        <v>73</v>
      </c>
      <c r="B61" s="11"/>
      <c r="C61" s="12">
        <f>C50-C53+C58</f>
        <v>-9087936.0700000003</v>
      </c>
      <c r="D61" s="12">
        <f>(D50-D53-D56+D59)</f>
        <v>-9094297.4659100026</v>
      </c>
      <c r="E61" s="12">
        <f>E50-E56-E57</f>
        <v>1827822.4559174497</v>
      </c>
      <c r="F61" s="12">
        <f t="shared" ref="F61:AA61" si="22">F50-F56-F57</f>
        <v>4515456.3679350354</v>
      </c>
      <c r="G61" s="12">
        <f t="shared" si="22"/>
        <v>2512175.9123893017</v>
      </c>
      <c r="H61" s="12">
        <f t="shared" si="22"/>
        <v>2634157.5</v>
      </c>
      <c r="I61" s="12">
        <f t="shared" si="22"/>
        <v>2923291.2295363005</v>
      </c>
      <c r="J61" s="12">
        <f t="shared" si="22"/>
        <v>3275231.906391101</v>
      </c>
      <c r="K61" s="12">
        <f t="shared" si="22"/>
        <v>4263133.1769154035</v>
      </c>
      <c r="L61" s="12">
        <f t="shared" si="22"/>
        <v>4662928.3942962997</v>
      </c>
      <c r="M61" s="12">
        <f t="shared" si="22"/>
        <v>6042823.453133001</v>
      </c>
      <c r="N61" s="12">
        <f t="shared" si="22"/>
        <v>7154538.4077320993</v>
      </c>
      <c r="O61" s="12">
        <f t="shared" si="22"/>
        <v>7241678.0112968991</v>
      </c>
      <c r="P61" s="21">
        <f t="shared" si="22"/>
        <v>7567040.9460287495</v>
      </c>
      <c r="Q61" s="12">
        <f t="shared" si="22"/>
        <v>7873974.2199999997</v>
      </c>
      <c r="R61" s="12">
        <f t="shared" si="22"/>
        <v>9072645.9708560966</v>
      </c>
      <c r="S61" s="12">
        <f t="shared" si="22"/>
        <v>9466991.9059688989</v>
      </c>
      <c r="T61" s="12">
        <f t="shared" si="22"/>
        <v>9879083.4234747011</v>
      </c>
      <c r="U61" s="21">
        <f t="shared" si="22"/>
        <v>10309712.448466798</v>
      </c>
      <c r="V61" s="12">
        <f t="shared" si="22"/>
        <v>10759733.2835229</v>
      </c>
      <c r="W61" s="12">
        <f t="shared" si="22"/>
        <v>11229998.162397901</v>
      </c>
      <c r="X61" s="12">
        <f t="shared" si="22"/>
        <v>11849540.07</v>
      </c>
      <c r="Y61" s="12">
        <f t="shared" si="22"/>
        <v>12234965.956571097</v>
      </c>
      <c r="Z61" s="12">
        <f t="shared" si="22"/>
        <v>12771616.2974439</v>
      </c>
      <c r="AA61" s="13">
        <f t="shared" si="22"/>
        <v>13332415.912811097</v>
      </c>
    </row>
    <row r="62" spans="1:27" s="1" customFormat="1" ht="7.5" customHeight="1">
      <c r="A62" s="10"/>
      <c r="B62" s="11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3"/>
    </row>
    <row r="63" spans="1:27" s="1" customFormat="1" ht="11.25">
      <c r="A63" s="14" t="s">
        <v>74</v>
      </c>
      <c r="B63" s="11"/>
      <c r="C63" s="16">
        <f>C61</f>
        <v>-9087936.0700000003</v>
      </c>
      <c r="D63" s="16">
        <f>D61+C63</f>
        <v>-18182233.535910003</v>
      </c>
      <c r="E63" s="16">
        <f>E61+D63</f>
        <v>-16354411.079992553</v>
      </c>
      <c r="F63" s="16">
        <f t="shared" ref="F63:AA63" si="23">F61+E63</f>
        <v>-11838954.712057518</v>
      </c>
      <c r="G63" s="16">
        <f t="shared" si="23"/>
        <v>-9326778.7996682152</v>
      </c>
      <c r="H63" s="16">
        <f t="shared" si="23"/>
        <v>-6692621.2996682152</v>
      </c>
      <c r="I63" s="16">
        <f t="shared" si="23"/>
        <v>-3769330.0701319147</v>
      </c>
      <c r="J63" s="16">
        <f t="shared" si="23"/>
        <v>-494098.16374081373</v>
      </c>
      <c r="K63" s="16">
        <f t="shared" si="23"/>
        <v>3769035.0131745897</v>
      </c>
      <c r="L63" s="16">
        <f t="shared" si="23"/>
        <v>8431963.4074708894</v>
      </c>
      <c r="M63" s="16">
        <f t="shared" si="23"/>
        <v>14474786.860603891</v>
      </c>
      <c r="N63" s="16">
        <f t="shared" si="23"/>
        <v>21629325.268335991</v>
      </c>
      <c r="O63" s="16">
        <f t="shared" si="23"/>
        <v>28871003.279632889</v>
      </c>
      <c r="P63" s="16">
        <f t="shared" si="23"/>
        <v>36438044.225661635</v>
      </c>
      <c r="Q63" s="16">
        <f t="shared" si="23"/>
        <v>44312018.445661634</v>
      </c>
      <c r="R63" s="16">
        <f t="shared" si="23"/>
        <v>53384664.416517735</v>
      </c>
      <c r="S63" s="16">
        <f t="shared" si="23"/>
        <v>62851656.322486632</v>
      </c>
      <c r="T63" s="16">
        <f t="shared" si="23"/>
        <v>72730739.745961338</v>
      </c>
      <c r="U63" s="16">
        <f t="shared" si="23"/>
        <v>83040452.194428131</v>
      </c>
      <c r="V63" s="16">
        <f t="shared" si="23"/>
        <v>93800185.477951035</v>
      </c>
      <c r="W63" s="16">
        <f t="shared" si="23"/>
        <v>105030183.64034894</v>
      </c>
      <c r="X63" s="16">
        <f t="shared" si="23"/>
        <v>116879723.71034893</v>
      </c>
      <c r="Y63" s="16">
        <f t="shared" si="23"/>
        <v>129114689.66692004</v>
      </c>
      <c r="Z63" s="16">
        <f t="shared" si="23"/>
        <v>141886305.96436393</v>
      </c>
      <c r="AA63" s="17">
        <f t="shared" si="23"/>
        <v>155218721.87717503</v>
      </c>
    </row>
    <row r="64" spans="1:27" s="1" customFormat="1" ht="7.5" customHeight="1">
      <c r="A64" s="10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3"/>
    </row>
    <row r="65" spans="1:40" s="1" customFormat="1" ht="11.25">
      <c r="A65" s="14" t="s">
        <v>20</v>
      </c>
      <c r="B65" s="22">
        <v>6.5000000000000002E-2</v>
      </c>
      <c r="C65" s="2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3"/>
    </row>
    <row r="66" spans="1:40" ht="7.5" customHeight="1">
      <c r="A66" s="10"/>
      <c r="B66" s="1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3"/>
    </row>
    <row r="67" spans="1:40">
      <c r="A67" s="14" t="s">
        <v>21</v>
      </c>
      <c r="B67" s="23">
        <f>NPV(B65,C67:AA67)</f>
        <v>46963857.309209257</v>
      </c>
      <c r="C67" s="12">
        <f>C61</f>
        <v>-9087936.0700000003</v>
      </c>
      <c r="D67" s="12">
        <f>D61</f>
        <v>-9094297.4659100026</v>
      </c>
      <c r="E67" s="12">
        <f t="shared" ref="E67:AA67" si="24">E61</f>
        <v>1827822.4559174497</v>
      </c>
      <c r="F67" s="12">
        <f t="shared" si="24"/>
        <v>4515456.3679350354</v>
      </c>
      <c r="G67" s="12">
        <f t="shared" si="24"/>
        <v>2512175.9123893017</v>
      </c>
      <c r="H67" s="12">
        <f t="shared" si="24"/>
        <v>2634157.5</v>
      </c>
      <c r="I67" s="12">
        <f t="shared" si="24"/>
        <v>2923291.2295363005</v>
      </c>
      <c r="J67" s="12">
        <f t="shared" si="24"/>
        <v>3275231.906391101</v>
      </c>
      <c r="K67" s="12">
        <f t="shared" si="24"/>
        <v>4263133.1769154035</v>
      </c>
      <c r="L67" s="12">
        <f t="shared" si="24"/>
        <v>4662928.3942962997</v>
      </c>
      <c r="M67" s="12">
        <f t="shared" si="24"/>
        <v>6042823.453133001</v>
      </c>
      <c r="N67" s="12">
        <f t="shared" si="24"/>
        <v>7154538.4077320993</v>
      </c>
      <c r="O67" s="12">
        <f t="shared" si="24"/>
        <v>7241678.0112968991</v>
      </c>
      <c r="P67" s="21">
        <f t="shared" si="24"/>
        <v>7567040.9460287495</v>
      </c>
      <c r="Q67" s="12">
        <f t="shared" si="24"/>
        <v>7873974.2199999997</v>
      </c>
      <c r="R67" s="12">
        <f t="shared" si="24"/>
        <v>9072645.9708560966</v>
      </c>
      <c r="S67" s="12">
        <f t="shared" si="24"/>
        <v>9466991.9059688989</v>
      </c>
      <c r="T67" s="12">
        <f t="shared" si="24"/>
        <v>9879083.4234747011</v>
      </c>
      <c r="U67" s="21">
        <f t="shared" si="24"/>
        <v>10309712.448466798</v>
      </c>
      <c r="V67" s="12">
        <f t="shared" si="24"/>
        <v>10759733.2835229</v>
      </c>
      <c r="W67" s="12">
        <f t="shared" si="24"/>
        <v>11229998.162397901</v>
      </c>
      <c r="X67" s="12">
        <f t="shared" si="24"/>
        <v>11849540.07</v>
      </c>
      <c r="Y67" s="12">
        <f t="shared" si="24"/>
        <v>12234965.956571097</v>
      </c>
      <c r="Z67" s="12">
        <f t="shared" si="24"/>
        <v>12771616.2974439</v>
      </c>
      <c r="AA67" s="13">
        <f t="shared" si="24"/>
        <v>13332415.912811097</v>
      </c>
    </row>
    <row r="68" spans="1:40" ht="7.5" customHeight="1">
      <c r="A68" s="10"/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3"/>
    </row>
    <row r="69" spans="1:40">
      <c r="A69" s="14" t="s">
        <v>22</v>
      </c>
      <c r="B69" s="24">
        <f>IRR(C69:AA69)</f>
        <v>0.20614108929983443</v>
      </c>
      <c r="C69" s="12">
        <f>C67</f>
        <v>-9087936.0700000003</v>
      </c>
      <c r="D69" s="12">
        <f>D67</f>
        <v>-9094297.4659100026</v>
      </c>
      <c r="E69" s="12">
        <f t="shared" ref="E69:AA69" si="25">E67</f>
        <v>1827822.4559174497</v>
      </c>
      <c r="F69" s="12">
        <f t="shared" si="25"/>
        <v>4515456.3679350354</v>
      </c>
      <c r="G69" s="12">
        <f t="shared" si="25"/>
        <v>2512175.9123893017</v>
      </c>
      <c r="H69" s="12">
        <f t="shared" si="25"/>
        <v>2634157.5</v>
      </c>
      <c r="I69" s="12">
        <f t="shared" si="25"/>
        <v>2923291.2295363005</v>
      </c>
      <c r="J69" s="12">
        <f t="shared" si="25"/>
        <v>3275231.906391101</v>
      </c>
      <c r="K69" s="12">
        <f t="shared" si="25"/>
        <v>4263133.1769154035</v>
      </c>
      <c r="L69" s="12">
        <f t="shared" si="25"/>
        <v>4662928.3942962997</v>
      </c>
      <c r="M69" s="12">
        <f t="shared" si="25"/>
        <v>6042823.453133001</v>
      </c>
      <c r="N69" s="12">
        <f t="shared" si="25"/>
        <v>7154538.4077320993</v>
      </c>
      <c r="O69" s="12">
        <f t="shared" si="25"/>
        <v>7241678.0112968991</v>
      </c>
      <c r="P69" s="12">
        <f t="shared" si="25"/>
        <v>7567040.9460287495</v>
      </c>
      <c r="Q69" s="12">
        <f t="shared" si="25"/>
        <v>7873974.2199999997</v>
      </c>
      <c r="R69" s="12">
        <f t="shared" si="25"/>
        <v>9072645.9708560966</v>
      </c>
      <c r="S69" s="12">
        <f t="shared" si="25"/>
        <v>9466991.9059688989</v>
      </c>
      <c r="T69" s="12">
        <f t="shared" si="25"/>
        <v>9879083.4234747011</v>
      </c>
      <c r="U69" s="12">
        <f t="shared" si="25"/>
        <v>10309712.448466798</v>
      </c>
      <c r="V69" s="12">
        <f t="shared" si="25"/>
        <v>10759733.2835229</v>
      </c>
      <c r="W69" s="12">
        <f t="shared" si="25"/>
        <v>11229998.162397901</v>
      </c>
      <c r="X69" s="12">
        <f t="shared" si="25"/>
        <v>11849540.07</v>
      </c>
      <c r="Y69" s="12">
        <f t="shared" si="25"/>
        <v>12234965.956571097</v>
      </c>
      <c r="Z69" s="12">
        <f t="shared" si="25"/>
        <v>12771616.2974439</v>
      </c>
      <c r="AA69" s="13">
        <f t="shared" si="25"/>
        <v>13332415.912811097</v>
      </c>
    </row>
    <row r="70" spans="1:40" ht="7.5" customHeight="1">
      <c r="A70" s="10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3"/>
    </row>
    <row r="71" spans="1:40">
      <c r="A71" s="14" t="s">
        <v>49</v>
      </c>
      <c r="B71" s="25">
        <f>J74-(J71/K69)</f>
        <v>8.1159002412630041</v>
      </c>
      <c r="C71" s="12">
        <f>C63</f>
        <v>-9087936.0700000003</v>
      </c>
      <c r="D71" s="12">
        <f t="shared" ref="D71:K71" si="26">D63</f>
        <v>-18182233.535910003</v>
      </c>
      <c r="E71" s="12">
        <f t="shared" si="26"/>
        <v>-16354411.079992553</v>
      </c>
      <c r="F71" s="12">
        <f t="shared" si="26"/>
        <v>-11838954.712057518</v>
      </c>
      <c r="G71" s="12">
        <f t="shared" si="26"/>
        <v>-9326778.7996682152</v>
      </c>
      <c r="H71" s="12">
        <f t="shared" si="26"/>
        <v>-6692621.2996682152</v>
      </c>
      <c r="I71" s="12">
        <f t="shared" si="26"/>
        <v>-3769330.0701319147</v>
      </c>
      <c r="J71" s="12">
        <f t="shared" si="26"/>
        <v>-494098.16374081373</v>
      </c>
      <c r="K71" s="12">
        <f t="shared" si="26"/>
        <v>3769035.0131745897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3"/>
    </row>
    <row r="72" spans="1:40" ht="7.5" customHeight="1">
      <c r="A72" s="10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3"/>
    </row>
    <row r="73" spans="1:40" ht="7.5" customHeight="1">
      <c r="A73" s="10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3"/>
    </row>
    <row r="74" spans="1:40" s="4" customFormat="1">
      <c r="A74" s="26" t="s">
        <v>78</v>
      </c>
      <c r="B74" s="33" t="s">
        <v>77</v>
      </c>
      <c r="C74" s="15">
        <v>1</v>
      </c>
      <c r="D74" s="27">
        <v>2</v>
      </c>
      <c r="E74" s="15">
        <v>3</v>
      </c>
      <c r="F74" s="27">
        <v>4</v>
      </c>
      <c r="G74" s="15">
        <v>5</v>
      </c>
      <c r="H74" s="27">
        <v>6</v>
      </c>
      <c r="I74" s="15">
        <v>7</v>
      </c>
      <c r="J74" s="27">
        <v>8</v>
      </c>
      <c r="K74" s="15">
        <v>9</v>
      </c>
      <c r="L74" s="27">
        <v>10</v>
      </c>
      <c r="M74" s="15">
        <v>11</v>
      </c>
      <c r="N74" s="27">
        <v>12</v>
      </c>
      <c r="O74" s="15">
        <v>13</v>
      </c>
      <c r="P74" s="27">
        <v>14</v>
      </c>
      <c r="Q74" s="15">
        <v>15</v>
      </c>
      <c r="R74" s="27">
        <v>16</v>
      </c>
      <c r="S74" s="15">
        <v>17</v>
      </c>
      <c r="T74" s="27">
        <v>18</v>
      </c>
      <c r="U74" s="15">
        <v>19</v>
      </c>
      <c r="V74" s="27">
        <v>20</v>
      </c>
      <c r="W74" s="15">
        <v>21</v>
      </c>
      <c r="X74" s="27">
        <v>22</v>
      </c>
      <c r="Y74" s="15">
        <v>23</v>
      </c>
      <c r="Z74" s="27">
        <v>24</v>
      </c>
      <c r="AA74" s="28">
        <v>25</v>
      </c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>
      <c r="A75" s="14" t="s">
        <v>73</v>
      </c>
      <c r="B75" s="11"/>
      <c r="C75" s="12">
        <f>C61</f>
        <v>-9087936.0700000003</v>
      </c>
      <c r="D75" s="12">
        <f t="shared" ref="D75:AA75" si="27">D61</f>
        <v>-9094297.4659100026</v>
      </c>
      <c r="E75" s="12">
        <f t="shared" si="27"/>
        <v>1827822.4559174497</v>
      </c>
      <c r="F75" s="12">
        <f t="shared" si="27"/>
        <v>4515456.3679350354</v>
      </c>
      <c r="G75" s="12">
        <f t="shared" si="27"/>
        <v>2512175.9123893017</v>
      </c>
      <c r="H75" s="12">
        <f t="shared" si="27"/>
        <v>2634157.5</v>
      </c>
      <c r="I75" s="12">
        <f t="shared" si="27"/>
        <v>2923291.2295363005</v>
      </c>
      <c r="J75" s="12">
        <f t="shared" si="27"/>
        <v>3275231.906391101</v>
      </c>
      <c r="K75" s="12">
        <f t="shared" si="27"/>
        <v>4263133.1769154035</v>
      </c>
      <c r="L75" s="12">
        <f t="shared" si="27"/>
        <v>4662928.3942962997</v>
      </c>
      <c r="M75" s="12">
        <f t="shared" si="27"/>
        <v>6042823.453133001</v>
      </c>
      <c r="N75" s="12">
        <f t="shared" si="27"/>
        <v>7154538.4077320993</v>
      </c>
      <c r="O75" s="12">
        <f t="shared" si="27"/>
        <v>7241678.0112968991</v>
      </c>
      <c r="P75" s="12">
        <f t="shared" si="27"/>
        <v>7567040.9460287495</v>
      </c>
      <c r="Q75" s="12">
        <f t="shared" si="27"/>
        <v>7873974.2199999997</v>
      </c>
      <c r="R75" s="12">
        <f t="shared" si="27"/>
        <v>9072645.9708560966</v>
      </c>
      <c r="S75" s="12">
        <f t="shared" si="27"/>
        <v>9466991.9059688989</v>
      </c>
      <c r="T75" s="12">
        <f t="shared" si="27"/>
        <v>9879083.4234747011</v>
      </c>
      <c r="U75" s="12">
        <f t="shared" si="27"/>
        <v>10309712.448466798</v>
      </c>
      <c r="V75" s="12">
        <f t="shared" si="27"/>
        <v>10759733.2835229</v>
      </c>
      <c r="W75" s="12">
        <f t="shared" si="27"/>
        <v>11229998.162397901</v>
      </c>
      <c r="X75" s="12">
        <f t="shared" si="27"/>
        <v>11849540.07</v>
      </c>
      <c r="Y75" s="12">
        <f t="shared" si="27"/>
        <v>12234965.956571097</v>
      </c>
      <c r="Z75" s="12">
        <f t="shared" si="27"/>
        <v>12771616.2974439</v>
      </c>
      <c r="AA75" s="13">
        <f t="shared" si="27"/>
        <v>13332415.912811097</v>
      </c>
    </row>
    <row r="76" spans="1:40">
      <c r="A76" s="14" t="s">
        <v>74</v>
      </c>
      <c r="B76" s="11"/>
      <c r="C76" s="12">
        <f>C63</f>
        <v>-9087936.0700000003</v>
      </c>
      <c r="D76" s="12">
        <f t="shared" ref="D76:AA76" si="28">D63</f>
        <v>-18182233.535910003</v>
      </c>
      <c r="E76" s="12">
        <f t="shared" si="28"/>
        <v>-16354411.079992553</v>
      </c>
      <c r="F76" s="12">
        <f t="shared" si="28"/>
        <v>-11838954.712057518</v>
      </c>
      <c r="G76" s="12">
        <f t="shared" si="28"/>
        <v>-9326778.7996682152</v>
      </c>
      <c r="H76" s="12">
        <f t="shared" si="28"/>
        <v>-6692621.2996682152</v>
      </c>
      <c r="I76" s="12">
        <f t="shared" si="28"/>
        <v>-3769330.0701319147</v>
      </c>
      <c r="J76" s="12">
        <f t="shared" si="28"/>
        <v>-494098.16374081373</v>
      </c>
      <c r="K76" s="12">
        <f t="shared" si="28"/>
        <v>3769035.0131745897</v>
      </c>
      <c r="L76" s="12">
        <f t="shared" si="28"/>
        <v>8431963.4074708894</v>
      </c>
      <c r="M76" s="12">
        <f t="shared" si="28"/>
        <v>14474786.860603891</v>
      </c>
      <c r="N76" s="12">
        <f t="shared" si="28"/>
        <v>21629325.268335991</v>
      </c>
      <c r="O76" s="12">
        <f t="shared" si="28"/>
        <v>28871003.279632889</v>
      </c>
      <c r="P76" s="12">
        <f t="shared" si="28"/>
        <v>36438044.225661635</v>
      </c>
      <c r="Q76" s="12">
        <f t="shared" si="28"/>
        <v>44312018.445661634</v>
      </c>
      <c r="R76" s="12">
        <f t="shared" si="28"/>
        <v>53384664.416517735</v>
      </c>
      <c r="S76" s="12">
        <f t="shared" si="28"/>
        <v>62851656.322486632</v>
      </c>
      <c r="T76" s="12">
        <f t="shared" si="28"/>
        <v>72730739.745961338</v>
      </c>
      <c r="U76" s="12">
        <f t="shared" si="28"/>
        <v>83040452.194428131</v>
      </c>
      <c r="V76" s="12">
        <f t="shared" si="28"/>
        <v>93800185.477951035</v>
      </c>
      <c r="W76" s="12">
        <f t="shared" si="28"/>
        <v>105030183.64034894</v>
      </c>
      <c r="X76" s="12">
        <f t="shared" si="28"/>
        <v>116879723.71034893</v>
      </c>
      <c r="Y76" s="12">
        <f t="shared" si="28"/>
        <v>129114689.66692004</v>
      </c>
      <c r="Z76" s="12">
        <f t="shared" si="28"/>
        <v>141886305.96436393</v>
      </c>
      <c r="AA76" s="13">
        <f t="shared" si="28"/>
        <v>155218721.87717503</v>
      </c>
    </row>
    <row r="77" spans="1:40">
      <c r="A77" s="14" t="s">
        <v>75</v>
      </c>
      <c r="B77" s="11"/>
      <c r="C77" s="12">
        <f>C75/(1+0.065)^C74</f>
        <v>-8533273.3051643204</v>
      </c>
      <c r="D77" s="12">
        <f t="shared" ref="D77:AA77" si="29">D75/(1+0.065)^D74</f>
        <v>-8018071.7810928207</v>
      </c>
      <c r="E77" s="12">
        <f t="shared" si="29"/>
        <v>1513161.1601083532</v>
      </c>
      <c r="F77" s="12">
        <f t="shared" si="29"/>
        <v>3509968.5007239454</v>
      </c>
      <c r="G77" s="12">
        <f t="shared" si="29"/>
        <v>1833589.0564224964</v>
      </c>
      <c r="H77" s="12">
        <f t="shared" si="29"/>
        <v>1805278.0090403263</v>
      </c>
      <c r="I77" s="12">
        <f t="shared" si="29"/>
        <v>1881156.0739785549</v>
      </c>
      <c r="J77" s="12">
        <f t="shared" si="29"/>
        <v>1978997.2645894561</v>
      </c>
      <c r="K77" s="12">
        <f t="shared" si="29"/>
        <v>2418702.3685894022</v>
      </c>
      <c r="L77" s="12">
        <f t="shared" si="29"/>
        <v>2484063.3574095736</v>
      </c>
      <c r="M77" s="12">
        <f t="shared" si="29"/>
        <v>3022694.2549652741</v>
      </c>
      <c r="N77" s="12">
        <f t="shared" si="29"/>
        <v>3360364.0211866954</v>
      </c>
      <c r="O77" s="12">
        <f t="shared" si="29"/>
        <v>3193701.4074360807</v>
      </c>
      <c r="P77" s="12">
        <f t="shared" si="29"/>
        <v>3133513.5363944527</v>
      </c>
      <c r="Q77" s="12">
        <f t="shared" si="29"/>
        <v>3061610.0295102061</v>
      </c>
      <c r="R77" s="12">
        <f t="shared" si="29"/>
        <v>3312380.6575987302</v>
      </c>
      <c r="S77" s="12">
        <f t="shared" si="29"/>
        <v>3245403.3015675675</v>
      </c>
      <c r="T77" s="12">
        <f t="shared" si="29"/>
        <v>3179975.0525394417</v>
      </c>
      <c r="U77" s="12">
        <f t="shared" si="29"/>
        <v>3116047.0364331426</v>
      </c>
      <c r="V77" s="12">
        <f t="shared" si="29"/>
        <v>3053580.3378507127</v>
      </c>
      <c r="W77" s="12">
        <f t="shared" si="29"/>
        <v>2992525.9279638771</v>
      </c>
      <c r="X77" s="12">
        <f t="shared" si="29"/>
        <v>2964900.4967720816</v>
      </c>
      <c r="Y77" s="12">
        <f t="shared" si="29"/>
        <v>2874496.5150592239</v>
      </c>
      <c r="Z77" s="12">
        <f t="shared" si="29"/>
        <v>2817443.8903730852</v>
      </c>
      <c r="AA77" s="13">
        <f t="shared" si="29"/>
        <v>2761650.1389537575</v>
      </c>
    </row>
    <row r="78" spans="1:40">
      <c r="A78" s="14" t="s">
        <v>76</v>
      </c>
      <c r="B78" s="11"/>
      <c r="C78" s="12">
        <f>C77</f>
        <v>-8533273.3051643204</v>
      </c>
      <c r="D78" s="12">
        <f>C78+D77</f>
        <v>-16551345.086257141</v>
      </c>
      <c r="E78" s="12">
        <f>D78+E77</f>
        <v>-15038183.926148787</v>
      </c>
      <c r="F78" s="12">
        <f t="shared" ref="F78:AA78" si="30">E78+F77</f>
        <v>-11528215.425424842</v>
      </c>
      <c r="G78" s="12">
        <f t="shared" si="30"/>
        <v>-9694626.3690023459</v>
      </c>
      <c r="H78" s="12">
        <f t="shared" si="30"/>
        <v>-7889348.3599620201</v>
      </c>
      <c r="I78" s="12">
        <f t="shared" si="30"/>
        <v>-6008192.2859834656</v>
      </c>
      <c r="J78" s="12">
        <f t="shared" si="30"/>
        <v>-4029195.0213940097</v>
      </c>
      <c r="K78" s="12">
        <f t="shared" si="30"/>
        <v>-1610492.6528046075</v>
      </c>
      <c r="L78" s="12">
        <f t="shared" si="30"/>
        <v>873570.7046049661</v>
      </c>
      <c r="M78" s="12">
        <f t="shared" si="30"/>
        <v>3896264.9595702402</v>
      </c>
      <c r="N78" s="12">
        <f t="shared" si="30"/>
        <v>7256628.9807569357</v>
      </c>
      <c r="O78" s="12">
        <f t="shared" si="30"/>
        <v>10450330.388193017</v>
      </c>
      <c r="P78" s="12">
        <f t="shared" si="30"/>
        <v>13583843.92458747</v>
      </c>
      <c r="Q78" s="12">
        <f t="shared" si="30"/>
        <v>16645453.954097675</v>
      </c>
      <c r="R78" s="12">
        <f t="shared" si="30"/>
        <v>19957834.611696407</v>
      </c>
      <c r="S78" s="12">
        <f t="shared" si="30"/>
        <v>23203237.913263977</v>
      </c>
      <c r="T78" s="12">
        <f t="shared" si="30"/>
        <v>26383212.965803418</v>
      </c>
      <c r="U78" s="12">
        <f t="shared" si="30"/>
        <v>29499260.00223656</v>
      </c>
      <c r="V78" s="12">
        <f t="shared" si="30"/>
        <v>32552840.340087272</v>
      </c>
      <c r="W78" s="12">
        <f t="shared" si="30"/>
        <v>35545366.268051147</v>
      </c>
      <c r="X78" s="12">
        <f t="shared" si="30"/>
        <v>38510266.764823228</v>
      </c>
      <c r="Y78" s="12">
        <f t="shared" si="30"/>
        <v>41384763.279882453</v>
      </c>
      <c r="Z78" s="12">
        <f t="shared" si="30"/>
        <v>44202207.170255542</v>
      </c>
      <c r="AA78" s="13">
        <f t="shared" si="30"/>
        <v>46963857.309209302</v>
      </c>
    </row>
    <row r="79" spans="1:40" ht="7.5" customHeight="1">
      <c r="A79" s="10"/>
      <c r="B79" s="11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3"/>
    </row>
    <row r="80" spans="1:40">
      <c r="A80" s="14" t="s">
        <v>50</v>
      </c>
      <c r="B80" s="25">
        <f>K74-(K78/L77)</f>
        <v>9.648329942149326</v>
      </c>
      <c r="C80" s="12">
        <f>C78</f>
        <v>-8533273.3051643204</v>
      </c>
      <c r="D80" s="12">
        <f t="shared" ref="D80:L80" si="31">D78</f>
        <v>-16551345.086257141</v>
      </c>
      <c r="E80" s="12">
        <f t="shared" si="31"/>
        <v>-15038183.926148787</v>
      </c>
      <c r="F80" s="12">
        <f t="shared" si="31"/>
        <v>-11528215.425424842</v>
      </c>
      <c r="G80" s="12">
        <f t="shared" si="31"/>
        <v>-9694626.3690023459</v>
      </c>
      <c r="H80" s="12">
        <f t="shared" si="31"/>
        <v>-7889348.3599620201</v>
      </c>
      <c r="I80" s="12">
        <f t="shared" si="31"/>
        <v>-6008192.2859834656</v>
      </c>
      <c r="J80" s="12">
        <f t="shared" si="31"/>
        <v>-4029195.0213940097</v>
      </c>
      <c r="K80" s="12">
        <f t="shared" si="31"/>
        <v>-1610492.6528046075</v>
      </c>
      <c r="L80" s="12">
        <f t="shared" si="31"/>
        <v>873570.7046049661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/>
    </row>
    <row r="81" spans="1:27" ht="15.75" thickBot="1">
      <c r="A81" s="29"/>
      <c r="B81" s="30"/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</row>
    <row r="82" spans="1:27" s="1" customFormat="1" ht="11.25">
      <c r="A82" s="5"/>
      <c r="B82" s="5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1" customFormat="1" ht="11.25">
      <c r="A83" s="5"/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s="1" customFormat="1" ht="11.25">
      <c r="A84" s="5"/>
      <c r="B84" s="5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s="1" customFormat="1" ht="11.25">
      <c r="A85" s="5"/>
      <c r="B85" s="5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s="1" customFormat="1" ht="11.25">
      <c r="A86" s="5"/>
      <c r="B86" s="5"/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s="1" customFormat="1" ht="11.25">
      <c r="A87" s="5"/>
      <c r="B87" s="5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s="1" customFormat="1" ht="11.25">
      <c r="A88" s="5"/>
      <c r="B88" s="5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s="1" customFormat="1" ht="11.25">
      <c r="A89" s="5"/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s="1" customFormat="1" ht="11.25">
      <c r="A90" s="5"/>
      <c r="B90" s="5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s="1" customFormat="1" ht="11.25">
      <c r="A91" s="5"/>
      <c r="B91" s="5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s="1" customFormat="1" ht="11.25">
      <c r="A92" s="5"/>
      <c r="B92" s="5"/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s="1" customFormat="1" ht="11.25">
      <c r="A93" s="5"/>
      <c r="B93" s="5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s="1" customFormat="1" ht="11.25">
      <c r="A94" s="5"/>
      <c r="B94" s="5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s="1" customFormat="1" ht="11.25">
      <c r="A95" s="5"/>
      <c r="B95" s="5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s="1" customFormat="1" ht="11.25">
      <c r="A96" s="5"/>
      <c r="B96" s="5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s="1" customFormat="1" ht="11.25">
      <c r="A97" s="5"/>
      <c r="B97" s="5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s="1" customFormat="1" ht="11.25">
      <c r="A98" s="5"/>
      <c r="B98" s="5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s="1" customFormat="1" ht="11.25">
      <c r="A99" s="5"/>
      <c r="B99" s="5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s="1" customFormat="1" ht="11.25">
      <c r="A100" s="5"/>
      <c r="B100" s="5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s="1" customFormat="1" ht="11.25">
      <c r="A101" s="5"/>
      <c r="B101" s="5"/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s="1" customFormat="1" ht="11.25">
      <c r="A102" s="5"/>
      <c r="B102" s="5"/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s="1" customFormat="1" ht="11.25">
      <c r="A103" s="5"/>
      <c r="B103" s="5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s="1" customFormat="1" ht="11.25">
      <c r="A104" s="5"/>
      <c r="B104" s="5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1" customFormat="1" ht="11.25">
      <c r="A105" s="5"/>
      <c r="B105" s="5"/>
      <c r="C105" s="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s="1" customFormat="1" ht="11.25">
      <c r="A106" s="5"/>
      <c r="B106" s="5"/>
      <c r="C106" s="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s="1" customFormat="1" ht="11.25">
      <c r="A107" s="5"/>
      <c r="B107" s="5"/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s="1" customFormat="1" ht="11.25">
      <c r="A108" s="5"/>
      <c r="B108" s="5"/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s="1" customFormat="1" ht="11.25">
      <c r="A109" s="5"/>
      <c r="B109" s="5"/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s="1" customFormat="1" ht="11.25">
      <c r="A110" s="5"/>
      <c r="B110" s="5"/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s="1" customFormat="1" ht="11.25">
      <c r="A111" s="5"/>
      <c r="B111" s="5"/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s="1" customFormat="1" ht="11.25">
      <c r="A112" s="5"/>
      <c r="B112" s="5"/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s="1" customFormat="1" ht="11.25">
      <c r="A113" s="5"/>
      <c r="B113" s="5"/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s="1" customFormat="1" ht="11.25">
      <c r="A114" s="5"/>
      <c r="B114" s="5"/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s="1" customFormat="1" ht="11.25">
      <c r="A115" s="5"/>
      <c r="B115" s="5"/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s="1" customFormat="1" ht="11.25">
      <c r="A116" s="5"/>
      <c r="B116" s="5"/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s="1" customFormat="1" ht="11.25">
      <c r="A117" s="5"/>
      <c r="B117" s="5"/>
      <c r="C117" s="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s="1" customFormat="1" ht="11.25">
      <c r="A118" s="5"/>
      <c r="B118" s="5"/>
      <c r="C118" s="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s="1" customFormat="1" ht="11.25">
      <c r="A119" s="5"/>
      <c r="B119" s="5"/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s="1" customFormat="1" ht="11.25">
      <c r="A120" s="5"/>
      <c r="B120" s="5"/>
      <c r="C120" s="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s="1" customFormat="1" ht="11.25">
      <c r="A121" s="5"/>
      <c r="B121" s="5"/>
      <c r="C121" s="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s="1" customFormat="1" ht="11.25">
      <c r="A122" s="5"/>
      <c r="B122" s="5"/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s="1" customFormat="1" ht="11.25">
      <c r="A123" s="5"/>
      <c r="B123" s="5"/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s="1" customFormat="1" ht="11.25">
      <c r="A124" s="5"/>
      <c r="B124" s="5"/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s="1" customFormat="1" ht="11.25">
      <c r="A125" s="5"/>
      <c r="B125" s="5"/>
      <c r="C125" s="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s="1" customFormat="1" ht="11.25">
      <c r="A126" s="5"/>
      <c r="B126" s="5"/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s="1" customFormat="1" ht="11.25">
      <c r="A127" s="5"/>
      <c r="B127" s="5"/>
      <c r="C127" s="5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s="1" customFormat="1" ht="11.25">
      <c r="A128" s="5"/>
      <c r="B128" s="5"/>
      <c r="C128" s="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s="1" customFormat="1" ht="11.25">
      <c r="A129" s="5"/>
      <c r="B129" s="5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s="1" customFormat="1" ht="11.25">
      <c r="A130" s="5"/>
      <c r="B130" s="5"/>
      <c r="C130" s="5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s="1" customFormat="1" ht="11.25">
      <c r="A131" s="5"/>
      <c r="B131" s="5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s="1" customFormat="1" ht="11.25">
      <c r="A132" s="5"/>
      <c r="B132" s="5"/>
      <c r="C132" s="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s="1" customFormat="1" ht="11.25">
      <c r="A133" s="5"/>
      <c r="B133" s="5"/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s="1" customFormat="1" ht="11.25">
      <c r="A134" s="5"/>
      <c r="B134" s="5"/>
      <c r="C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s="1" customFormat="1" ht="11.25">
      <c r="A135" s="5"/>
      <c r="B135" s="5"/>
      <c r="C135" s="5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s="1" customFormat="1" ht="11.25">
      <c r="A136" s="5"/>
      <c r="B136" s="5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s="1" customFormat="1" ht="11.25">
      <c r="A137" s="5"/>
      <c r="B137" s="5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s="1" customFormat="1" ht="11.25">
      <c r="A138" s="5"/>
      <c r="B138" s="5"/>
      <c r="C138" s="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s="1" customFormat="1" ht="11.25">
      <c r="A139" s="5"/>
      <c r="B139" s="5"/>
      <c r="C139" s="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s="1" customFormat="1" ht="11.25">
      <c r="A140" s="5"/>
      <c r="B140" s="5"/>
      <c r="C140" s="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s="1" customFormat="1" ht="11.25">
      <c r="A141" s="5"/>
      <c r="B141" s="5"/>
      <c r="C141" s="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s="1" customFormat="1" ht="11.25">
      <c r="A142" s="5"/>
      <c r="B142" s="5"/>
      <c r="C142" s="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s="1" customFormat="1" ht="11.25">
      <c r="A143" s="5"/>
      <c r="B143" s="5"/>
      <c r="C143" s="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s="1" customFormat="1" ht="11.25">
      <c r="A144" s="5"/>
      <c r="B144" s="5"/>
      <c r="C144" s="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s="1" customFormat="1" ht="11.25">
      <c r="A145" s="5"/>
      <c r="B145" s="5"/>
      <c r="C145" s="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s="1" customFormat="1" ht="11.25">
      <c r="A146" s="5"/>
      <c r="B146" s="5"/>
      <c r="C146" s="5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s="1" customFormat="1" ht="11.25">
      <c r="A147" s="5"/>
      <c r="B147" s="5"/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s="1" customFormat="1" ht="11.25">
      <c r="A148" s="5"/>
      <c r="B148" s="5"/>
      <c r="C148" s="5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s="1" customFormat="1" ht="11.25">
      <c r="A149" s="5"/>
      <c r="B149" s="5"/>
      <c r="C149" s="5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s="1" customFormat="1" ht="11.25">
      <c r="A150" s="5"/>
      <c r="B150" s="5"/>
      <c r="C150" s="5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s="1" customFormat="1" ht="11.25">
      <c r="A151" s="5"/>
      <c r="B151" s="5"/>
      <c r="C151" s="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s="1" customFormat="1" ht="11.25">
      <c r="A152" s="5"/>
      <c r="B152" s="5"/>
      <c r="C152" s="5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s="1" customFormat="1" ht="11.25">
      <c r="A153" s="5"/>
      <c r="B153" s="5"/>
      <c r="C153" s="5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s="1" customFormat="1" ht="11.25">
      <c r="A154" s="5"/>
      <c r="B154" s="5"/>
      <c r="C154" s="5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s="1" customFormat="1" ht="11.25">
      <c r="A155" s="5"/>
      <c r="B155" s="5"/>
      <c r="C155" s="5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s="1" customFormat="1" ht="11.25">
      <c r="A156" s="5"/>
      <c r="B156" s="5"/>
      <c r="C156" s="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s="1" customFormat="1" ht="11.25">
      <c r="A157" s="5"/>
      <c r="B157" s="5"/>
      <c r="C157" s="5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s="1" customFormat="1" ht="11.25">
      <c r="A158" s="5"/>
      <c r="B158" s="5"/>
      <c r="C158" s="5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s="1" customFormat="1" ht="11.25">
      <c r="A159" s="5"/>
      <c r="B159" s="5"/>
      <c r="C159" s="5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s="1" customFormat="1" ht="11.25">
      <c r="A160" s="5"/>
      <c r="B160" s="5"/>
      <c r="C160" s="5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s="1" customFormat="1" ht="11.25">
      <c r="A161" s="5"/>
      <c r="B161" s="5"/>
      <c r="C161" s="5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s="1" customFormat="1" ht="11.25">
      <c r="A162" s="5"/>
      <c r="B162" s="5"/>
      <c r="C162" s="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s="1" customFormat="1" ht="11.25">
      <c r="A163" s="5"/>
      <c r="B163" s="5"/>
      <c r="C163" s="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s="1" customFormat="1" ht="11.25">
      <c r="A164" s="5"/>
      <c r="B164" s="5"/>
      <c r="C164" s="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s="1" customFormat="1" ht="11.25">
      <c r="A165" s="5"/>
      <c r="B165" s="5"/>
      <c r="C165" s="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s="1" customFormat="1" ht="11.25">
      <c r="A166" s="5"/>
      <c r="B166" s="5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s="1" customFormat="1" ht="11.25">
      <c r="A167" s="5"/>
      <c r="B167" s="5"/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s="1" customFormat="1" ht="11.25">
      <c r="A168" s="5"/>
      <c r="B168" s="5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s="1" customFormat="1" ht="11.25">
      <c r="A169" s="5"/>
      <c r="B169" s="5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s="1" customFormat="1" ht="11.25">
      <c r="A170" s="5"/>
      <c r="B170" s="5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s="1" customFormat="1" ht="11.25">
      <c r="A171" s="5"/>
      <c r="B171" s="5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s="1" customFormat="1" ht="11.25">
      <c r="A172" s="5"/>
      <c r="B172" s="5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</sheetData>
  <pageMargins left="0.39370078740157483" right="0" top="0.78740157480314965" bottom="0.39370078740157483" header="0.11811023622047245" footer="0.11811023622047245"/>
  <pageSetup paperSize="9" scale="8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CAIXA</vt:lpstr>
    </vt:vector>
  </TitlesOfParts>
  <Company>Infraero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I2627812</dc:creator>
  <cp:lastModifiedBy>i2627812</cp:lastModifiedBy>
  <cp:lastPrinted>2011-05-11T17:08:33Z</cp:lastPrinted>
  <dcterms:created xsi:type="dcterms:W3CDTF">2011-05-08T18:33:37Z</dcterms:created>
  <dcterms:modified xsi:type="dcterms:W3CDTF">2011-05-13T14:56:20Z</dcterms:modified>
</cp:coreProperties>
</file>